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2014" sheetId="1" r:id="rId1"/>
    <sheet name="2015" sheetId="2" r:id="rId2"/>
    <sheet name="2016" sheetId="3" r:id="rId3"/>
  </sheets>
  <definedNames>
    <definedName name="_xlnm.Print_Titles" localSheetId="0">'2014'!$9:$9</definedName>
    <definedName name="_xlnm.Print_Titles" localSheetId="1">'2015'!$9:$9</definedName>
    <definedName name="_xlnm.Print_Titles" localSheetId="2">'2016'!$9:$9</definedName>
  </definedNames>
  <calcPr fullCalcOnLoad="1"/>
</workbook>
</file>

<file path=xl/comments1.xml><?xml version="1.0" encoding="utf-8"?>
<comments xmlns="http://schemas.openxmlformats.org/spreadsheetml/2006/main">
  <authors>
    <author>urist</author>
  </authors>
  <commentList>
    <comment ref="I53" authorId="0">
      <text>
        <r>
          <rPr>
            <b/>
            <sz val="9"/>
            <rFont val="Tahoma"/>
            <family val="0"/>
          </rPr>
          <t>urist:</t>
        </r>
        <r>
          <rPr>
            <sz val="9"/>
            <rFont val="Tahoma"/>
            <family val="0"/>
          </rPr>
          <t xml:space="preserve">
минус пер.полномочия
</t>
        </r>
      </text>
    </comment>
  </commentList>
</comments>
</file>

<file path=xl/comments2.xml><?xml version="1.0" encoding="utf-8"?>
<comments xmlns="http://schemas.openxmlformats.org/spreadsheetml/2006/main">
  <authors>
    <author>urist</author>
  </authors>
  <commentList>
    <comment ref="I53" authorId="0">
      <text>
        <r>
          <rPr>
            <b/>
            <sz val="9"/>
            <rFont val="Tahoma"/>
            <family val="0"/>
          </rPr>
          <t>urist:</t>
        </r>
        <r>
          <rPr>
            <sz val="9"/>
            <rFont val="Tahoma"/>
            <family val="0"/>
          </rPr>
          <t xml:space="preserve">
минус пер.полномочия
</t>
        </r>
      </text>
    </comment>
  </commentList>
</comments>
</file>

<file path=xl/comments3.xml><?xml version="1.0" encoding="utf-8"?>
<comments xmlns="http://schemas.openxmlformats.org/spreadsheetml/2006/main">
  <authors>
    <author>urist</author>
  </authors>
  <commentList>
    <comment ref="I53" authorId="0">
      <text>
        <r>
          <rPr>
            <b/>
            <sz val="9"/>
            <rFont val="Tahoma"/>
            <family val="0"/>
          </rPr>
          <t>urist:</t>
        </r>
        <r>
          <rPr>
            <sz val="9"/>
            <rFont val="Tahoma"/>
            <family val="0"/>
          </rPr>
          <t xml:space="preserve">
минус пер.полномочия
</t>
        </r>
      </text>
    </comment>
  </commentList>
</comments>
</file>

<file path=xl/sharedStrings.xml><?xml version="1.0" encoding="utf-8"?>
<sst xmlns="http://schemas.openxmlformats.org/spreadsheetml/2006/main" count="1574" uniqueCount="176">
  <si>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</si>
  <si>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</si>
  <si>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</si>
  <si>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</si>
  <si>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</si>
  <si>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</si>
  <si>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</si>
  <si>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</si>
  <si>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</si>
  <si>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</si>
  <si>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</si>
  <si>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</si>
  <si>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</si>
  <si>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</si>
  <si>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</si>
  <si>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</si>
  <si>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</si>
  <si>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</si>
  <si>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</si>
  <si>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</si>
  <si>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</si>
  <si>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</si>
  <si>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</si>
  <si>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</si>
  <si>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</si>
  <si>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</si>
  <si>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</si>
  <si>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</si>
  <si>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</si>
  <si>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</si>
  <si>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</si>
  <si>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</si>
  <si>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</si>
  <si>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</si>
  <si>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</si>
  <si>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</si>
  <si>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</si>
  <si>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</si>
  <si>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</si>
  <si>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</si>
  <si>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</si>
  <si>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</si>
  <si>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</si>
  <si>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</si>
  <si>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</si>
  <si>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</si>
  <si>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</si>
  <si>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</si>
  <si>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</si>
  <si>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</si>
  <si>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</si>
  <si>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</si>
  <si>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</si>
  <si>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</si>
  <si>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</si>
  <si>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</si>
  <si>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уличное освещение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</si>
  <si>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</si>
  <si>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</si>
  <si>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</si>
  <si>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</si>
  <si>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</si>
  <si>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</si>
  <si>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</si>
  <si>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</si>
  <si>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</si>
  <si>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</si>
  <si>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</si>
  <si>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</si>
  <si>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</si>
  <si>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</si>
  <si>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</si>
  <si>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</si>
  <si>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</si>
  <si>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</si>
  <si>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</si>
  <si>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</si>
  <si>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</si>
  <si>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</si>
  <si>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</si>
  <si>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</si>
  <si>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</si>
  <si>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</si>
  <si>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</si>
  <si>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</si>
  <si>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</si>
  <si>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</si>
  <si>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капремонт жилищного фонда</t>
  </si>
  <si>
    <t>обследование жилых домов</t>
  </si>
  <si>
    <t>Коммунальное хозяйство</t>
  </si>
  <si>
    <t>Благоустройство</t>
  </si>
  <si>
    <t>озеленение</t>
  </si>
  <si>
    <t>собственные</t>
  </si>
  <si>
    <t>дотация
на выравнивание
ОБ</t>
  </si>
  <si>
    <t>ВУС</t>
  </si>
  <si>
    <t>тыс.руб.</t>
  </si>
  <si>
    <t>обеспечение пожарной безопасности</t>
  </si>
  <si>
    <t>01.13</t>
  </si>
  <si>
    <t>РАЗДЕЛ 11.00 ФИЗИЧЕСКАЯ КУЛЬТУРА И СПОРТ</t>
  </si>
  <si>
    <t>11.05</t>
  </si>
  <si>
    <t>251</t>
  </si>
  <si>
    <t>итого по разделу 14</t>
  </si>
  <si>
    <t>субсидия на з/плату из ОБ</t>
  </si>
  <si>
    <t>в т.ч.</t>
  </si>
  <si>
    <t>дефицит</t>
  </si>
  <si>
    <t>04.01</t>
  </si>
  <si>
    <t>211</t>
  </si>
  <si>
    <t>213</t>
  </si>
  <si>
    <t>Погашение кредита</t>
  </si>
  <si>
    <t>профицит</t>
  </si>
  <si>
    <t>общеэкономические вопросы</t>
  </si>
  <si>
    <t>РАЗДЕЛ 07.00 ОБРАЗОВАНИЕ</t>
  </si>
  <si>
    <t xml:space="preserve">перечисления другим бюджетам бюджетной системы </t>
  </si>
  <si>
    <t>субсибия культура З/ПЛ</t>
  </si>
  <si>
    <t>гос.полномочия  в сфере водоснабжения, водоотведения</t>
  </si>
  <si>
    <t>Дотация РФФП</t>
  </si>
  <si>
    <t>04.09</t>
  </si>
  <si>
    <t>ОБ ДЦП "Развитие автомобильных дорог местного значения"( дороги)</t>
  </si>
  <si>
    <t>содержание уличного освещения</t>
  </si>
  <si>
    <t xml:space="preserve">Другие вопросы в области национ. экономики </t>
  </si>
  <si>
    <t>263</t>
  </si>
  <si>
    <t>ДЦП "Чистая вода"</t>
  </si>
  <si>
    <t>Инж. Геологические изыскания</t>
  </si>
  <si>
    <t>Проектно-сметная документация</t>
  </si>
  <si>
    <t>Потребность
на 2014 год</t>
  </si>
  <si>
    <t>Сумма
на 2014 год</t>
  </si>
  <si>
    <t>ноябрь</t>
  </si>
  <si>
    <t>декабрь</t>
  </si>
  <si>
    <t>Ожидаемое 
исполнение
за 2013 год</t>
  </si>
  <si>
    <t>ожидаемая КЗ
на 01.01.2014 г.</t>
  </si>
  <si>
    <t>Исполнение 
на 01.11.2013 г.</t>
  </si>
  <si>
    <t>"Модернизация объектов коммун.инф-ры" подготовка к зиме</t>
  </si>
  <si>
    <t>ОБ "Модернизация объектов коммун.инф-ры" подготовка к зиме</t>
  </si>
  <si>
    <t>МБ "Модернизация объектов коммун.инф-ры" подготовка к зиме</t>
  </si>
  <si>
    <t>ДЦП "Развитие автомобильных дорог местного значения" (дворы)</t>
  </si>
  <si>
    <t xml:space="preserve">ДЦП "Модернизация объектов коммун.инф-ры" </t>
  </si>
  <si>
    <t xml:space="preserve">ОБ ДЦП "Чистая вода" </t>
  </si>
  <si>
    <t xml:space="preserve">МБ ДЦП "Чистая вода" </t>
  </si>
  <si>
    <t>Программа энергосбережения и повышение энергетич.эффективности на 2011-2015гг</t>
  </si>
  <si>
    <t>ОБ программа "Энергосбережение и пов. энергет.эффек-ти"</t>
  </si>
  <si>
    <t>МБ программа "Энергосбережение и пов. энергет.эффек-ти"</t>
  </si>
  <si>
    <t>10.01</t>
  </si>
  <si>
    <t>заработная плата согласно  итого</t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</si>
  <si>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(мун.служ.)</t>
    </r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</si>
  <si>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(прочий персон.)</t>
    </r>
  </si>
  <si>
    <r>
      <t>заработная плата согласно (</t>
    </r>
    <r>
      <rPr>
        <b/>
        <i/>
        <sz val="12"/>
        <rFont val="Times New Roman"/>
        <family val="1"/>
      </rPr>
      <t>мун.служ.)</t>
    </r>
  </si>
  <si>
    <r>
      <t>заработная плата согласно</t>
    </r>
    <r>
      <rPr>
        <b/>
        <i/>
        <sz val="12"/>
        <rFont val="Times New Roman"/>
        <family val="1"/>
      </rPr>
      <t xml:space="preserve"> (прочий персон.)</t>
    </r>
  </si>
  <si>
    <t>начисления на выплаты по оплате труда ИТОГО</t>
  </si>
  <si>
    <t>заработная плата  (ИТОГО)</t>
  </si>
  <si>
    <r>
      <t xml:space="preserve">заработная плата </t>
    </r>
    <r>
      <rPr>
        <b/>
        <i/>
        <sz val="12"/>
        <rFont val="Times New Roman"/>
        <family val="1"/>
      </rPr>
      <t xml:space="preserve"> (основной персонал)</t>
    </r>
  </si>
  <si>
    <r>
      <t xml:space="preserve">заработная плата  </t>
    </r>
    <r>
      <rPr>
        <b/>
        <i/>
        <sz val="12"/>
        <rFont val="Times New Roman"/>
        <family val="1"/>
      </rPr>
      <t>(вспомогательный персонал)</t>
    </r>
  </si>
  <si>
    <r>
      <t>начисления на выплаты по оплате труда</t>
    </r>
    <r>
      <rPr>
        <b/>
        <i/>
        <sz val="12"/>
        <rFont val="Times New Roman"/>
        <family val="1"/>
      </rPr>
      <t xml:space="preserve"> (основной перс.)</t>
    </r>
  </si>
  <si>
    <r>
      <t xml:space="preserve">начисления на выплаты по оплате труда </t>
    </r>
    <r>
      <rPr>
        <b/>
        <i/>
        <sz val="12"/>
        <rFont val="Times New Roman"/>
        <family val="1"/>
      </rPr>
      <t>(вспом.персон.)</t>
    </r>
  </si>
  <si>
    <t>Доходы 2014 год</t>
  </si>
  <si>
    <t>Доходы 2015 год</t>
  </si>
  <si>
    <t>Доходы 2016 год</t>
  </si>
  <si>
    <t>Условно утв 2,5% 2015 год</t>
  </si>
  <si>
    <t>Дор.фонд 2015 год</t>
  </si>
  <si>
    <t>Дор.фонд 2016 год</t>
  </si>
  <si>
    <t>Условно утв 5% 2016 год</t>
  </si>
  <si>
    <t>в том.числе</t>
  </si>
  <si>
    <t>РАСЧЁТ ПО ФУНКЦИОНАЛЬНОЙ СТРУКТУРЕ РАСХОДОВ
БЮДЖЕТА РАДИЩЕВСКОГО ГОРОДСКОГО ПОСЕЛЕНИЯ НА 2014 ГОД</t>
  </si>
  <si>
    <t>Справочная № 1 к решению Думы
Рудногорского городского поселения
"О бюджете Радищевского
городского поселения на 2014 год и на
плановый период 2015 и 2016 годов "
от "____" ___________ 2012 года №___</t>
  </si>
  <si>
    <t>Условно утвержденные расходы 2,5%</t>
  </si>
  <si>
    <t>Условно утвержденные расходы 5%</t>
  </si>
  <si>
    <t>Сумма
на 2016год</t>
  </si>
  <si>
    <t>Потребность
на 2016 год
с примнением дефлятора</t>
  </si>
  <si>
    <t>Сумма
на 2015 год</t>
  </si>
  <si>
    <t>Потребность
на 2015 год
посчитать с учетом дефлятора</t>
  </si>
  <si>
    <t xml:space="preserve">РАЗДЕЛ 13.00 </t>
  </si>
  <si>
    <t>итого по разделу 13</t>
  </si>
  <si>
    <t>13.01</t>
  </si>
  <si>
    <t>231</t>
  </si>
  <si>
    <t>РАЗДЕЛ 13.00</t>
  </si>
  <si>
    <t xml:space="preserve"> </t>
  </si>
  <si>
    <t>Справочная № 1 к решению Думы
Рудногорского городского поселения
"О бюджете Радищевского
городского поселения на 2014 год и на
плановый период 2015 и 2016 годов "
от "_30___" _декабря_ 2013 года №_87__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</si>
</sst>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6" fillId="31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8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1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1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1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1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1" borderId="12" xfId="0" applyFont="1" applyFill="1" applyBorder="1" applyAlignment="1">
      <alignment vertical="center"/>
    </xf>
    <xf numFmtId="0" fontId="8" fillId="31" borderId="13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vertical="center"/>
    </xf>
    <xf numFmtId="3" fontId="8" fillId="31" borderId="13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8" fillId="8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1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25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8" fillId="8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25" borderId="10" xfId="0" applyFont="1" applyFill="1" applyBorder="1" applyAlignment="1">
      <alignment vertical="center"/>
    </xf>
    <xf numFmtId="0" fontId="15" fillId="25" borderId="10" xfId="0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25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4" fillId="8" borderId="15" xfId="0" applyNumberFormat="1" applyFont="1" applyFill="1" applyBorder="1" applyAlignment="1">
      <alignment vertical="center"/>
    </xf>
    <xf numFmtId="0" fontId="4" fillId="8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6" fillId="31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vertical="center"/>
    </xf>
    <xf numFmtId="0" fontId="5" fillId="31" borderId="15" xfId="0" applyFont="1" applyFill="1" applyBorder="1" applyAlignment="1">
      <alignment vertical="center"/>
    </xf>
    <xf numFmtId="169" fontId="4" fillId="0" borderId="15" xfId="0" applyNumberFormat="1" applyFont="1" applyFill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169" fontId="4" fillId="0" borderId="15" xfId="0" applyNumberFormat="1" applyFont="1" applyBorder="1" applyAlignment="1">
      <alignment vertical="center"/>
    </xf>
    <xf numFmtId="169" fontId="5" fillId="0" borderId="15" xfId="0" applyNumberFormat="1" applyFont="1" applyBorder="1" applyAlignment="1">
      <alignment vertical="center"/>
    </xf>
    <xf numFmtId="169" fontId="8" fillId="8" borderId="15" xfId="0" applyNumberFormat="1" applyFont="1" applyFill="1" applyBorder="1" applyAlignment="1">
      <alignment vertical="center"/>
    </xf>
    <xf numFmtId="0" fontId="8" fillId="31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8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" fillId="31" borderId="15" xfId="0" applyFont="1" applyFill="1" applyBorder="1" applyAlignment="1">
      <alignment vertical="center"/>
    </xf>
    <xf numFmtId="0" fontId="3" fillId="31" borderId="15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25" borderId="15" xfId="0" applyFont="1" applyFill="1" applyBorder="1" applyAlignment="1">
      <alignment vertical="center"/>
    </xf>
    <xf numFmtId="0" fontId="3" fillId="25" borderId="15" xfId="0" applyFont="1" applyFill="1" applyBorder="1" applyAlignment="1">
      <alignment vertical="center"/>
    </xf>
    <xf numFmtId="3" fontId="8" fillId="31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31" borderId="16" xfId="0" applyNumberFormat="1" applyFont="1" applyFill="1" applyBorder="1" applyAlignment="1">
      <alignment vertical="center"/>
    </xf>
    <xf numFmtId="3" fontId="5" fillId="31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25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2" fillId="25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25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" fillId="25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/>
    </xf>
    <xf numFmtId="169" fontId="3" fillId="0" borderId="19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17" fillId="0" borderId="26" xfId="0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4" fillId="31" borderId="27" xfId="0" applyFont="1" applyFill="1" applyBorder="1" applyAlignment="1">
      <alignment vertical="center"/>
    </xf>
    <xf numFmtId="0" fontId="4" fillId="31" borderId="28" xfId="0" applyFont="1" applyFill="1" applyBorder="1" applyAlignment="1">
      <alignment horizontal="center" vertical="center"/>
    </xf>
    <xf numFmtId="0" fontId="4" fillId="31" borderId="28" xfId="0" applyFont="1" applyFill="1" applyBorder="1" applyAlignment="1">
      <alignment vertical="center"/>
    </xf>
    <xf numFmtId="0" fontId="4" fillId="31" borderId="29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8" fillId="31" borderId="13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169" fontId="13" fillId="0" borderId="15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164" fontId="21" fillId="32" borderId="10" xfId="0" applyNumberFormat="1" applyFont="1" applyFill="1" applyBorder="1" applyAlignment="1">
      <alignment vertical="center"/>
    </xf>
    <xf numFmtId="164" fontId="8" fillId="31" borderId="10" xfId="0" applyNumberFormat="1" applyFont="1" applyFill="1" applyBorder="1" applyAlignment="1">
      <alignment vertical="center"/>
    </xf>
    <xf numFmtId="164" fontId="8" fillId="31" borderId="15" xfId="0" applyNumberFormat="1" applyFont="1" applyFill="1" applyBorder="1" applyAlignment="1">
      <alignment vertical="center"/>
    </xf>
    <xf numFmtId="164" fontId="4" fillId="32" borderId="28" xfId="0" applyNumberFormat="1" applyFont="1" applyFill="1" applyBorder="1" applyAlignment="1">
      <alignment vertical="center"/>
    </xf>
    <xf numFmtId="164" fontId="4" fillId="32" borderId="10" xfId="0" applyNumberFormat="1" applyFont="1" applyFill="1" applyBorder="1" applyAlignment="1">
      <alignment vertical="center"/>
    </xf>
    <xf numFmtId="164" fontId="5" fillId="32" borderId="10" xfId="0" applyNumberFormat="1" applyFont="1" applyFill="1" applyBorder="1" applyAlignment="1">
      <alignment vertical="center"/>
    </xf>
    <xf numFmtId="164" fontId="6" fillId="32" borderId="10" xfId="0" applyNumberFormat="1" applyFont="1" applyFill="1" applyBorder="1" applyAlignment="1">
      <alignment vertical="center"/>
    </xf>
    <xf numFmtId="164" fontId="8" fillId="32" borderId="10" xfId="0" applyNumberFormat="1" applyFont="1" applyFill="1" applyBorder="1" applyAlignment="1">
      <alignment vertical="center"/>
    </xf>
    <xf numFmtId="164" fontId="17" fillId="32" borderId="14" xfId="0" applyNumberFormat="1" applyFont="1" applyFill="1" applyBorder="1" applyAlignment="1">
      <alignment horizontal="right" vertical="center"/>
    </xf>
    <xf numFmtId="164" fontId="3" fillId="32" borderId="10" xfId="0" applyNumberFormat="1" applyFont="1" applyFill="1" applyBorder="1" applyAlignment="1">
      <alignment vertical="center"/>
    </xf>
    <xf numFmtId="164" fontId="18" fillId="32" borderId="10" xfId="0" applyNumberFormat="1" applyFont="1" applyFill="1" applyBorder="1" applyAlignment="1">
      <alignment vertical="center"/>
    </xf>
    <xf numFmtId="164" fontId="1" fillId="32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4" fontId="4" fillId="8" borderId="10" xfId="0" applyNumberFormat="1" applyFont="1" applyFill="1" applyBorder="1" applyAlignment="1">
      <alignment vertical="center"/>
    </xf>
    <xf numFmtId="164" fontId="4" fillId="8" borderId="15" xfId="0" applyNumberFormat="1" applyFont="1" applyFill="1" applyBorder="1" applyAlignment="1">
      <alignment vertical="center"/>
    </xf>
    <xf numFmtId="164" fontId="4" fillId="25" borderId="10" xfId="0" applyNumberFormat="1" applyFont="1" applyFill="1" applyBorder="1" applyAlignment="1">
      <alignment vertical="center"/>
    </xf>
    <xf numFmtId="164" fontId="4" fillId="25" borderId="15" xfId="0" applyNumberFormat="1" applyFont="1" applyFill="1" applyBorder="1" applyAlignment="1">
      <alignment vertical="center"/>
    </xf>
    <xf numFmtId="164" fontId="21" fillId="0" borderId="15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6" fillId="31" borderId="10" xfId="0" applyNumberFormat="1" applyFont="1" applyFill="1" applyBorder="1" applyAlignment="1">
      <alignment vertical="center"/>
    </xf>
    <xf numFmtId="164" fontId="6" fillId="31" borderId="15" xfId="0" applyNumberFormat="1" applyFont="1" applyFill="1" applyBorder="1" applyAlignment="1">
      <alignment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15" xfId="0" applyNumberFormat="1" applyFont="1" applyFill="1" applyBorder="1" applyAlignment="1">
      <alignment vertical="center"/>
    </xf>
    <xf numFmtId="164" fontId="5" fillId="31" borderId="10" xfId="0" applyNumberFormat="1" applyFont="1" applyFill="1" applyBorder="1" applyAlignment="1">
      <alignment vertical="center"/>
    </xf>
    <xf numFmtId="164" fontId="5" fillId="31" borderId="15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17" fillId="0" borderId="14" xfId="0" applyNumberFormat="1" applyFont="1" applyBorder="1" applyAlignment="1">
      <alignment horizontal="right" vertical="center"/>
    </xf>
    <xf numFmtId="164" fontId="17" fillId="0" borderId="26" xfId="0" applyNumberFormat="1" applyFont="1" applyBorder="1" applyAlignment="1">
      <alignment horizontal="right" vertical="center"/>
    </xf>
    <xf numFmtId="164" fontId="1" fillId="31" borderId="10" xfId="0" applyNumberFormat="1" applyFont="1" applyFill="1" applyBorder="1" applyAlignment="1">
      <alignment vertical="center"/>
    </xf>
    <xf numFmtId="164" fontId="1" fillId="31" borderId="15" xfId="0" applyNumberFormat="1" applyFont="1" applyFill="1" applyBorder="1" applyAlignment="1">
      <alignment vertical="center"/>
    </xf>
    <xf numFmtId="164" fontId="3" fillId="31" borderId="10" xfId="0" applyNumberFormat="1" applyFont="1" applyFill="1" applyBorder="1" applyAlignment="1">
      <alignment vertical="center"/>
    </xf>
    <xf numFmtId="164" fontId="3" fillId="31" borderId="15" xfId="0" applyNumberFormat="1" applyFon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15" xfId="0" applyNumberFormat="1" applyFont="1" applyBorder="1" applyAlignment="1">
      <alignment vertical="center"/>
    </xf>
    <xf numFmtId="164" fontId="1" fillId="25" borderId="10" xfId="0" applyNumberFormat="1" applyFont="1" applyFill="1" applyBorder="1" applyAlignment="1">
      <alignment vertical="center"/>
    </xf>
    <xf numFmtId="164" fontId="1" fillId="25" borderId="15" xfId="0" applyNumberFormat="1" applyFont="1" applyFill="1" applyBorder="1" applyAlignment="1">
      <alignment vertical="center"/>
    </xf>
    <xf numFmtId="164" fontId="5" fillId="25" borderId="10" xfId="0" applyNumberFormat="1" applyFont="1" applyFill="1" applyBorder="1" applyAlignment="1">
      <alignment vertical="center"/>
    </xf>
    <xf numFmtId="164" fontId="14" fillId="25" borderId="10" xfId="0" applyNumberFormat="1" applyFont="1" applyFill="1" applyBorder="1" applyAlignment="1">
      <alignment vertical="center"/>
    </xf>
    <xf numFmtId="164" fontId="15" fillId="25" borderId="10" xfId="0" applyNumberFormat="1" applyFont="1" applyFill="1" applyBorder="1" applyAlignment="1">
      <alignment vertical="center"/>
    </xf>
    <xf numFmtId="164" fontId="3" fillId="25" borderId="10" xfId="0" applyNumberFormat="1" applyFont="1" applyFill="1" applyBorder="1" applyAlignment="1">
      <alignment vertical="center"/>
    </xf>
    <xf numFmtId="164" fontId="3" fillId="25" borderId="15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164" fontId="8" fillId="31" borderId="16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21" fillId="25" borderId="10" xfId="0" applyNumberFormat="1" applyFont="1" applyFill="1" applyBorder="1" applyAlignment="1" applyProtection="1">
      <alignment vertical="center"/>
      <protection locked="0"/>
    </xf>
    <xf numFmtId="3" fontId="5" fillId="25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6" fillId="31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5" fillId="25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164" fontId="4" fillId="31" borderId="28" xfId="0" applyNumberFormat="1" applyFont="1" applyFill="1" applyBorder="1" applyAlignment="1">
      <alignment vertical="center"/>
    </xf>
    <xf numFmtId="164" fontId="4" fillId="31" borderId="29" xfId="0" applyNumberFormat="1" applyFont="1" applyFill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2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10" fillId="0" borderId="30" xfId="0" applyFont="1" applyBorder="1" applyAlignment="1" applyProtection="1">
      <alignment horizontal="center" vertical="center" wrapText="1"/>
      <protection/>
    </xf>
    <xf numFmtId="0" fontId="4" fillId="31" borderId="27" xfId="0" applyFont="1" applyFill="1" applyBorder="1" applyAlignment="1" applyProtection="1">
      <alignment vertical="center"/>
      <protection/>
    </xf>
    <xf numFmtId="0" fontId="4" fillId="31" borderId="28" xfId="0" applyFont="1" applyFill="1" applyBorder="1" applyAlignment="1" applyProtection="1">
      <alignment horizontal="center" vertical="center"/>
      <protection/>
    </xf>
    <xf numFmtId="0" fontId="4" fillId="31" borderId="28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vertical="center"/>
      <protection/>
    </xf>
    <xf numFmtId="0" fontId="4" fillId="8" borderId="11" xfId="0" applyFont="1" applyFill="1" applyBorder="1" applyAlignment="1" applyProtection="1">
      <alignment vertical="center"/>
      <protection/>
    </xf>
    <xf numFmtId="0" fontId="5" fillId="8" borderId="10" xfId="0" applyFont="1" applyFill="1" applyBorder="1" applyAlignment="1" applyProtection="1">
      <alignment horizontal="center" vertical="center"/>
      <protection/>
    </xf>
    <xf numFmtId="0" fontId="5" fillId="8" borderId="10" xfId="0" applyFont="1" applyFill="1" applyBorder="1" applyAlignment="1" applyProtection="1">
      <alignment vertical="center" wrapText="1"/>
      <protection/>
    </xf>
    <xf numFmtId="3" fontId="4" fillId="8" borderId="1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5" fillId="8" borderId="11" xfId="0" applyFont="1" applyFill="1" applyBorder="1" applyAlignment="1" applyProtection="1">
      <alignment vertical="center"/>
      <protection/>
    </xf>
    <xf numFmtId="0" fontId="4" fillId="8" borderId="10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25" borderId="10" xfId="0" applyNumberFormat="1" applyFont="1" applyFill="1" applyBorder="1" applyAlignment="1" applyProtection="1">
      <alignment vertical="center"/>
      <protection/>
    </xf>
    <xf numFmtId="49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2" fillId="25" borderId="10" xfId="0" applyNumberFormat="1" applyFont="1" applyFill="1" applyBorder="1" applyAlignment="1" applyProtection="1">
      <alignment vertical="center"/>
      <protection/>
    </xf>
    <xf numFmtId="3" fontId="21" fillId="25" borderId="10" xfId="0" applyNumberFormat="1" applyFont="1" applyFill="1" applyBorder="1" applyAlignment="1" applyProtection="1">
      <alignment vertical="center"/>
      <protection/>
    </xf>
    <xf numFmtId="3" fontId="5" fillId="25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8" borderId="10" xfId="0" applyFont="1" applyFill="1" applyBorder="1" applyAlignment="1" applyProtection="1">
      <alignment vertical="center"/>
      <protection/>
    </xf>
    <xf numFmtId="49" fontId="6" fillId="31" borderId="11" xfId="0" applyNumberFormat="1" applyFont="1" applyFill="1" applyBorder="1" applyAlignment="1" applyProtection="1">
      <alignment horizontal="center" vertical="center"/>
      <protection/>
    </xf>
    <xf numFmtId="0" fontId="6" fillId="31" borderId="10" xfId="0" applyFont="1" applyFill="1" applyBorder="1" applyAlignment="1" applyProtection="1">
      <alignment horizontal="center" vertical="center"/>
      <protection/>
    </xf>
    <xf numFmtId="0" fontId="6" fillId="31" borderId="10" xfId="0" applyFont="1" applyFill="1" applyBorder="1" applyAlignment="1" applyProtection="1">
      <alignment vertical="center"/>
      <protection/>
    </xf>
    <xf numFmtId="3" fontId="6" fillId="31" borderId="10" xfId="0" applyNumberFormat="1" applyFont="1" applyFill="1" applyBorder="1" applyAlignment="1" applyProtection="1">
      <alignment vertical="center"/>
      <protection/>
    </xf>
    <xf numFmtId="3" fontId="8" fillId="8" borderId="10" xfId="0" applyNumberFormat="1" applyFont="1" applyFill="1" applyBorder="1" applyAlignment="1" applyProtection="1">
      <alignment vertical="center"/>
      <protection/>
    </xf>
    <xf numFmtId="0" fontId="4" fillId="31" borderId="11" xfId="0" applyFont="1" applyFill="1" applyBorder="1" applyAlignment="1" applyProtection="1">
      <alignment vertical="center"/>
      <protection/>
    </xf>
    <xf numFmtId="0" fontId="5" fillId="31" borderId="10" xfId="0" applyFont="1" applyFill="1" applyBorder="1" applyAlignment="1" applyProtection="1">
      <alignment horizontal="center" vertical="center"/>
      <protection/>
    </xf>
    <xf numFmtId="0" fontId="5" fillId="31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5" fillId="25" borderId="10" xfId="0" applyFont="1" applyFill="1" applyBorder="1" applyAlignment="1" applyProtection="1">
      <alignment vertical="center"/>
      <protection/>
    </xf>
    <xf numFmtId="0" fontId="8" fillId="8" borderId="10" xfId="0" applyFont="1" applyFill="1" applyBorder="1" applyAlignment="1" applyProtection="1">
      <alignment vertical="center"/>
      <protection/>
    </xf>
    <xf numFmtId="0" fontId="8" fillId="31" borderId="10" xfId="0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49" fontId="5" fillId="25" borderId="11" xfId="0" applyNumberFormat="1" applyFont="1" applyFill="1" applyBorder="1" applyAlignment="1" applyProtection="1">
      <alignment horizontal="center" vertical="center"/>
      <protection/>
    </xf>
    <xf numFmtId="49" fontId="5" fillId="25" borderId="10" xfId="0" applyNumberFormat="1" applyFont="1" applyFill="1" applyBorder="1" applyAlignment="1" applyProtection="1">
      <alignment horizontal="center" vertical="center"/>
      <protection/>
    </xf>
    <xf numFmtId="0" fontId="5" fillId="25" borderId="10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center"/>
      <protection/>
    </xf>
    <xf numFmtId="0" fontId="1" fillId="31" borderId="10" xfId="0" applyFont="1" applyFill="1" applyBorder="1" applyAlignment="1" applyProtection="1">
      <alignment horizontal="center" vertical="center"/>
      <protection/>
    </xf>
    <xf numFmtId="0" fontId="1" fillId="31" borderId="10" xfId="0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wrapText="1"/>
      <protection/>
    </xf>
    <xf numFmtId="0" fontId="4" fillId="0" borderId="17" xfId="0" applyFont="1" applyFill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0" fontId="3" fillId="31" borderId="10" xfId="0" applyFont="1" applyFill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 applyProtection="1">
      <alignment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vertical="center"/>
      <protection/>
    </xf>
    <xf numFmtId="3" fontId="8" fillId="31" borderId="10" xfId="0" applyNumberFormat="1" applyFont="1" applyFill="1" applyBorder="1" applyAlignment="1" applyProtection="1">
      <alignment vertical="center"/>
      <protection/>
    </xf>
    <xf numFmtId="0" fontId="8" fillId="31" borderId="11" xfId="0" applyFont="1" applyFill="1" applyBorder="1" applyAlignment="1" applyProtection="1">
      <alignment vertical="center"/>
      <protection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164" fontId="5" fillId="0" borderId="10" xfId="0" applyNumberFormat="1" applyFont="1" applyBorder="1" applyAlignment="1" applyProtection="1">
      <alignment vertical="center"/>
      <protection/>
    </xf>
    <xf numFmtId="0" fontId="8" fillId="31" borderId="12" xfId="0" applyFont="1" applyFill="1" applyBorder="1" applyAlignment="1" applyProtection="1">
      <alignment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vertical="center"/>
      <protection/>
    </xf>
    <xf numFmtId="3" fontId="8" fillId="31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right" vertical="center" wrapText="1"/>
    </xf>
    <xf numFmtId="0" fontId="4" fillId="31" borderId="32" xfId="0" applyFont="1" applyFill="1" applyBorder="1" applyAlignment="1" applyProtection="1">
      <alignment vertical="center" wrapText="1"/>
      <protection/>
    </xf>
    <xf numFmtId="0" fontId="4" fillId="31" borderId="33" xfId="0" applyFont="1" applyFill="1" applyBorder="1" applyAlignment="1" applyProtection="1">
      <alignment vertical="center" wrapText="1"/>
      <protection/>
    </xf>
    <xf numFmtId="0" fontId="4" fillId="31" borderId="14" xfId="0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8" fillId="8" borderId="11" xfId="0" applyNumberFormat="1" applyFont="1" applyFill="1" applyBorder="1" applyAlignment="1" applyProtection="1">
      <alignment horizontal="left" vertical="center"/>
      <protection/>
    </xf>
    <xf numFmtId="49" fontId="8" fillId="8" borderId="10" xfId="0" applyNumberFormat="1" applyFont="1" applyFill="1" applyBorder="1" applyAlignment="1" applyProtection="1">
      <alignment horizontal="left" vertical="center"/>
      <protection/>
    </xf>
    <xf numFmtId="0" fontId="4" fillId="31" borderId="11" xfId="0" applyFont="1" applyFill="1" applyBorder="1" applyAlignment="1" applyProtection="1">
      <alignment vertical="center" wrapText="1"/>
      <protection/>
    </xf>
    <xf numFmtId="0" fontId="4" fillId="31" borderId="10" xfId="0" applyFont="1" applyFill="1" applyBorder="1" applyAlignment="1" applyProtection="1">
      <alignment vertical="center" wrapText="1"/>
      <protection/>
    </xf>
    <xf numFmtId="0" fontId="4" fillId="31" borderId="32" xfId="0" applyFont="1" applyFill="1" applyBorder="1" applyAlignment="1" applyProtection="1">
      <alignment vertical="center"/>
      <protection/>
    </xf>
    <xf numFmtId="0" fontId="4" fillId="31" borderId="33" xfId="0" applyFont="1" applyFill="1" applyBorder="1" applyAlignment="1" applyProtection="1">
      <alignment vertical="center"/>
      <protection/>
    </xf>
    <xf numFmtId="0" fontId="4" fillId="31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vertical="center"/>
      <protection/>
    </xf>
    <xf numFmtId="0" fontId="4" fillId="31" borderId="11" xfId="0" applyFont="1" applyFill="1" applyBorder="1" applyAlignment="1" applyProtection="1">
      <alignment vertical="center"/>
      <protection/>
    </xf>
    <xf numFmtId="0" fontId="4" fillId="31" borderId="10" xfId="0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7" xfId="0" applyFont="1" applyFill="1" applyBorder="1" applyAlignment="1" applyProtection="1">
      <alignment horizontal="left" vertical="center"/>
      <protection/>
    </xf>
    <xf numFmtId="0" fontId="16" fillId="0" borderId="14" xfId="0" applyFont="1" applyFill="1" applyBorder="1" applyAlignment="1" applyProtection="1">
      <alignment horizontal="left" vertical="center"/>
      <protection/>
    </xf>
    <xf numFmtId="49" fontId="8" fillId="8" borderId="11" xfId="0" applyNumberFormat="1" applyFont="1" applyFill="1" applyBorder="1" applyAlignment="1">
      <alignment horizontal="left" vertical="center"/>
    </xf>
    <xf numFmtId="49" fontId="8" fillId="8" borderId="1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4" fillId="31" borderId="32" xfId="0" applyFont="1" applyFill="1" applyBorder="1" applyAlignment="1">
      <alignment vertical="center"/>
    </xf>
    <xf numFmtId="0" fontId="4" fillId="31" borderId="33" xfId="0" applyFont="1" applyFill="1" applyBorder="1" applyAlignment="1">
      <alignment vertical="center"/>
    </xf>
    <xf numFmtId="0" fontId="4" fillId="31" borderId="14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31" borderId="32" xfId="0" applyFont="1" applyFill="1" applyBorder="1" applyAlignment="1">
      <alignment vertical="center" wrapText="1"/>
    </xf>
    <xf numFmtId="0" fontId="4" fillId="31" borderId="33" xfId="0" applyFont="1" applyFill="1" applyBorder="1" applyAlignment="1">
      <alignment vertical="center" wrapText="1"/>
    </xf>
    <xf numFmtId="0" fontId="4" fillId="31" borderId="14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4" fillId="31" borderId="11" xfId="0" applyFont="1" applyFill="1" applyBorder="1" applyAlignment="1">
      <alignment vertical="center"/>
    </xf>
    <xf numFmtId="0" fontId="4" fillId="31" borderId="1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31" borderId="11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tabSelected="1" view="pageBreakPreview" zoomScale="75" zoomScaleNormal="85" zoomScaleSheetLayoutView="75" zoomScalePageLayoutView="0" workbookViewId="0" topLeftCell="A1">
      <selection activeCell="M1" sqref="M1:S1"/>
    </sheetView>
  </sheetViews>
  <sheetFormatPr defaultColWidth="9.00390625" defaultRowHeight="12.75"/>
  <cols>
    <col min="1" max="1" width="7.375" style="1" customWidth="1"/>
    <col min="2" max="2" width="7.00390625" style="2" customWidth="1"/>
    <col min="3" max="3" width="56.375" style="1" customWidth="1"/>
    <col min="4" max="4" width="11.00390625" style="1" customWidth="1"/>
    <col min="5" max="5" width="10.25390625" style="1" customWidth="1"/>
    <col min="6" max="6" width="10.125" style="1" customWidth="1"/>
    <col min="7" max="15" width="11.375" style="1" customWidth="1"/>
    <col min="16" max="17" width="11.375" style="1" hidden="1" customWidth="1"/>
    <col min="18" max="19" width="11.375" style="1" customWidth="1"/>
    <col min="20" max="16384" width="9.125" style="1" customWidth="1"/>
  </cols>
  <sheetData>
    <row r="1" spans="2:19" s="61" customFormat="1" ht="103.5" customHeight="1">
      <c r="B1" s="62"/>
      <c r="M1" s="345" t="s">
        <v>175</v>
      </c>
      <c r="N1" s="345"/>
      <c r="O1" s="345"/>
      <c r="P1" s="345"/>
      <c r="Q1" s="345"/>
      <c r="R1" s="345"/>
      <c r="S1" s="345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364" t="s">
        <v>161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358"/>
      <c r="B8" s="358"/>
      <c r="C8" s="358"/>
      <c r="D8" s="358"/>
      <c r="E8" s="358"/>
      <c r="F8" s="358"/>
      <c r="G8" s="358"/>
      <c r="H8" s="358"/>
      <c r="I8" s="358"/>
    </row>
    <row r="9" spans="1:19" ht="85.5" customHeight="1" thickBot="1">
      <c r="A9" s="359" t="s">
        <v>59</v>
      </c>
      <c r="B9" s="360"/>
      <c r="C9" s="360"/>
      <c r="D9" s="259" t="s">
        <v>130</v>
      </c>
      <c r="E9" s="259" t="s">
        <v>126</v>
      </c>
      <c r="F9" s="175" t="s">
        <v>127</v>
      </c>
      <c r="G9" s="175" t="s">
        <v>128</v>
      </c>
      <c r="H9" s="175" t="s">
        <v>129</v>
      </c>
      <c r="I9" s="175" t="s">
        <v>124</v>
      </c>
      <c r="J9" s="176" t="s">
        <v>125</v>
      </c>
      <c r="K9" s="174" t="s">
        <v>92</v>
      </c>
      <c r="L9" s="177" t="s">
        <v>93</v>
      </c>
      <c r="M9" s="177" t="s">
        <v>102</v>
      </c>
      <c r="N9" s="177" t="s">
        <v>113</v>
      </c>
      <c r="O9" s="177" t="s">
        <v>115</v>
      </c>
      <c r="P9" s="177"/>
      <c r="Q9" s="177"/>
      <c r="R9" s="177" t="s">
        <v>114</v>
      </c>
      <c r="S9" s="178" t="s">
        <v>94</v>
      </c>
    </row>
    <row r="10" spans="1:19" s="7" customFormat="1" ht="20.25" customHeight="1">
      <c r="A10" s="260" t="s">
        <v>21</v>
      </c>
      <c r="B10" s="261"/>
      <c r="C10" s="262"/>
      <c r="D10" s="262"/>
      <c r="E10" s="262"/>
      <c r="F10" s="172"/>
      <c r="G10" s="172"/>
      <c r="H10" s="172"/>
      <c r="I10" s="172"/>
      <c r="J10" s="187"/>
      <c r="K10" s="253"/>
      <c r="L10" s="253"/>
      <c r="M10" s="253"/>
      <c r="N10" s="253"/>
      <c r="O10" s="253"/>
      <c r="P10" s="253"/>
      <c r="Q10" s="253"/>
      <c r="R10" s="253"/>
      <c r="S10" s="254"/>
    </row>
    <row r="11" spans="1:19" s="7" customFormat="1" ht="32.25" customHeight="1">
      <c r="A11" s="263" t="s">
        <v>0</v>
      </c>
      <c r="B11" s="264">
        <v>210</v>
      </c>
      <c r="C11" s="265" t="s">
        <v>30</v>
      </c>
      <c r="D11" s="266">
        <f aca="true" t="shared" si="0" ref="D11:I11">SUM(D12:D14)</f>
        <v>4239</v>
      </c>
      <c r="E11" s="266">
        <f t="shared" si="0"/>
        <v>552</v>
      </c>
      <c r="F11" s="25">
        <f t="shared" si="0"/>
        <v>466</v>
      </c>
      <c r="G11" s="25">
        <f t="shared" si="0"/>
        <v>5257</v>
      </c>
      <c r="H11" s="25">
        <f t="shared" si="0"/>
        <v>183</v>
      </c>
      <c r="I11" s="25">
        <f t="shared" si="0"/>
        <v>8850</v>
      </c>
      <c r="J11" s="188">
        <f aca="true" t="shared" si="1" ref="J11:S11">SUM(J12:J14)</f>
        <v>4472</v>
      </c>
      <c r="K11" s="196">
        <f t="shared" si="1"/>
        <v>82</v>
      </c>
      <c r="L11" s="196">
        <f t="shared" si="1"/>
        <v>1873</v>
      </c>
      <c r="M11" s="196">
        <f t="shared" si="1"/>
        <v>2181</v>
      </c>
      <c r="N11" s="196">
        <f>SUM(N12:N14)</f>
        <v>0</v>
      </c>
      <c r="O11" s="196">
        <f t="shared" si="1"/>
        <v>336</v>
      </c>
      <c r="P11" s="196">
        <f t="shared" si="1"/>
        <v>0</v>
      </c>
      <c r="Q11" s="196">
        <f t="shared" si="1"/>
        <v>0</v>
      </c>
      <c r="R11" s="196">
        <f>SUM(R12:R14)</f>
        <v>0</v>
      </c>
      <c r="S11" s="197">
        <f t="shared" si="1"/>
        <v>0</v>
      </c>
    </row>
    <row r="12" spans="1:19" s="10" customFormat="1" ht="15.75">
      <c r="A12" s="267" t="s">
        <v>0</v>
      </c>
      <c r="B12" s="268">
        <v>211</v>
      </c>
      <c r="C12" s="269" t="s">
        <v>1</v>
      </c>
      <c r="D12" s="270">
        <f aca="true" t="shared" si="2" ref="D12:S12">SUM(D31,D35,D52,D75)</f>
        <v>3284</v>
      </c>
      <c r="E12" s="270">
        <f t="shared" si="2"/>
        <v>422</v>
      </c>
      <c r="F12" s="18">
        <f t="shared" si="2"/>
        <v>352</v>
      </c>
      <c r="G12" s="18">
        <f t="shared" si="2"/>
        <v>4058</v>
      </c>
      <c r="H12" s="18">
        <f t="shared" si="2"/>
        <v>111</v>
      </c>
      <c r="I12" s="18">
        <f>SUM(I31,I35,I52,I75)</f>
        <v>6757</v>
      </c>
      <c r="J12" s="189">
        <f t="shared" si="2"/>
        <v>3377</v>
      </c>
      <c r="K12" s="198">
        <f t="shared" si="2"/>
        <v>82</v>
      </c>
      <c r="L12" s="198">
        <f t="shared" si="2"/>
        <v>1380</v>
      </c>
      <c r="M12" s="198">
        <f t="shared" si="2"/>
        <v>1679</v>
      </c>
      <c r="N12" s="198">
        <f t="shared" si="2"/>
        <v>0</v>
      </c>
      <c r="O12" s="198">
        <f t="shared" si="2"/>
        <v>236</v>
      </c>
      <c r="P12" s="198">
        <f t="shared" si="2"/>
        <v>0</v>
      </c>
      <c r="Q12" s="198">
        <f t="shared" si="2"/>
        <v>0</v>
      </c>
      <c r="R12" s="198">
        <f t="shared" si="2"/>
        <v>0</v>
      </c>
      <c r="S12" s="199">
        <f t="shared" si="2"/>
        <v>0</v>
      </c>
    </row>
    <row r="13" spans="1:19" s="10" customFormat="1" ht="15.75">
      <c r="A13" s="267" t="s">
        <v>0</v>
      </c>
      <c r="B13" s="268">
        <v>212</v>
      </c>
      <c r="C13" s="269" t="s">
        <v>2</v>
      </c>
      <c r="D13" s="270">
        <f aca="true" t="shared" si="3" ref="D13:S13">SUM(D55,D36,D76)</f>
        <v>0</v>
      </c>
      <c r="E13" s="270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72</v>
      </c>
      <c r="I13" s="18">
        <f t="shared" si="3"/>
        <v>53</v>
      </c>
      <c r="J13" s="189">
        <f t="shared" si="3"/>
        <v>0</v>
      </c>
      <c r="K13" s="198">
        <f t="shared" si="3"/>
        <v>0</v>
      </c>
      <c r="L13" s="198">
        <f t="shared" si="3"/>
        <v>0</v>
      </c>
      <c r="M13" s="198">
        <f t="shared" si="3"/>
        <v>0</v>
      </c>
      <c r="N13" s="198">
        <f t="shared" si="3"/>
        <v>0</v>
      </c>
      <c r="O13" s="198">
        <f t="shared" si="3"/>
        <v>0</v>
      </c>
      <c r="P13" s="198">
        <f t="shared" si="3"/>
        <v>0</v>
      </c>
      <c r="Q13" s="198">
        <f t="shared" si="3"/>
        <v>0</v>
      </c>
      <c r="R13" s="198">
        <f t="shared" si="3"/>
        <v>0</v>
      </c>
      <c r="S13" s="199">
        <f t="shared" si="3"/>
        <v>0</v>
      </c>
    </row>
    <row r="14" spans="1:19" s="10" customFormat="1" ht="15.75">
      <c r="A14" s="267" t="s">
        <v>0</v>
      </c>
      <c r="B14" s="268">
        <v>213</v>
      </c>
      <c r="C14" s="269" t="s">
        <v>3</v>
      </c>
      <c r="D14" s="270">
        <f aca="true" t="shared" si="4" ref="D14:S14">SUM(D32,D37,D56,D77)</f>
        <v>955</v>
      </c>
      <c r="E14" s="270">
        <f t="shared" si="4"/>
        <v>130</v>
      </c>
      <c r="F14" s="18">
        <f t="shared" si="4"/>
        <v>114</v>
      </c>
      <c r="G14" s="18">
        <f t="shared" si="4"/>
        <v>1199</v>
      </c>
      <c r="H14" s="18">
        <f t="shared" si="4"/>
        <v>0</v>
      </c>
      <c r="I14" s="18">
        <f t="shared" si="4"/>
        <v>2040</v>
      </c>
      <c r="J14" s="189">
        <f t="shared" si="4"/>
        <v>1095</v>
      </c>
      <c r="K14" s="198">
        <f t="shared" si="4"/>
        <v>0</v>
      </c>
      <c r="L14" s="198">
        <f t="shared" si="4"/>
        <v>493</v>
      </c>
      <c r="M14" s="198">
        <f t="shared" si="4"/>
        <v>502</v>
      </c>
      <c r="N14" s="198">
        <f t="shared" si="4"/>
        <v>0</v>
      </c>
      <c r="O14" s="198">
        <f t="shared" si="4"/>
        <v>100</v>
      </c>
      <c r="P14" s="198">
        <f t="shared" si="4"/>
        <v>0</v>
      </c>
      <c r="Q14" s="198">
        <f t="shared" si="4"/>
        <v>0</v>
      </c>
      <c r="R14" s="198">
        <f t="shared" si="4"/>
        <v>0</v>
      </c>
      <c r="S14" s="199">
        <f t="shared" si="4"/>
        <v>0</v>
      </c>
    </row>
    <row r="15" spans="1:19" s="7" customFormat="1" ht="15.75">
      <c r="A15" s="263" t="s">
        <v>0</v>
      </c>
      <c r="B15" s="264">
        <v>220</v>
      </c>
      <c r="C15" s="265" t="s">
        <v>4</v>
      </c>
      <c r="D15" s="266">
        <f aca="true" t="shared" si="5" ref="D15:I15">SUM(D16:D21)</f>
        <v>369</v>
      </c>
      <c r="E15" s="266">
        <f t="shared" si="5"/>
        <v>14</v>
      </c>
      <c r="F15" s="25">
        <f t="shared" si="5"/>
        <v>33</v>
      </c>
      <c r="G15" s="25">
        <f t="shared" si="5"/>
        <v>410</v>
      </c>
      <c r="H15" s="25">
        <f t="shared" si="5"/>
        <v>138</v>
      </c>
      <c r="I15" s="25">
        <f t="shared" si="5"/>
        <v>826</v>
      </c>
      <c r="J15" s="188">
        <f aca="true" t="shared" si="6" ref="J15:S15">SUM(J16:J21)</f>
        <v>449.5</v>
      </c>
      <c r="K15" s="196">
        <f t="shared" si="6"/>
        <v>342</v>
      </c>
      <c r="L15" s="196">
        <f t="shared" si="6"/>
        <v>56</v>
      </c>
      <c r="M15" s="196">
        <f t="shared" si="6"/>
        <v>0</v>
      </c>
      <c r="N15" s="196">
        <f>SUM(N16:N21)</f>
        <v>0</v>
      </c>
      <c r="O15" s="196">
        <f t="shared" si="6"/>
        <v>51.5</v>
      </c>
      <c r="P15" s="196">
        <f t="shared" si="6"/>
        <v>0</v>
      </c>
      <c r="Q15" s="196">
        <f t="shared" si="6"/>
        <v>0</v>
      </c>
      <c r="R15" s="196">
        <f>SUM(R16:R21)</f>
        <v>0</v>
      </c>
      <c r="S15" s="197">
        <f t="shared" si="6"/>
        <v>0</v>
      </c>
    </row>
    <row r="16" spans="1:19" s="10" customFormat="1" ht="15.75">
      <c r="A16" s="267" t="s">
        <v>0</v>
      </c>
      <c r="B16" s="268">
        <v>221</v>
      </c>
      <c r="C16" s="269" t="s">
        <v>5</v>
      </c>
      <c r="D16" s="270">
        <f aca="true" t="shared" si="7" ref="D16:S16">SUM(D60,D39,D79)</f>
        <v>147</v>
      </c>
      <c r="E16" s="270">
        <f t="shared" si="7"/>
        <v>14</v>
      </c>
      <c r="F16" s="18">
        <f t="shared" si="7"/>
        <v>14</v>
      </c>
      <c r="G16" s="18">
        <f t="shared" si="7"/>
        <v>175</v>
      </c>
      <c r="H16" s="18">
        <f t="shared" si="7"/>
        <v>0</v>
      </c>
      <c r="I16" s="18">
        <f t="shared" si="7"/>
        <v>178</v>
      </c>
      <c r="J16" s="189">
        <f t="shared" si="7"/>
        <v>100</v>
      </c>
      <c r="K16" s="198">
        <f t="shared" si="7"/>
        <v>100</v>
      </c>
      <c r="L16" s="198">
        <f t="shared" si="7"/>
        <v>0</v>
      </c>
      <c r="M16" s="198">
        <f t="shared" si="7"/>
        <v>0</v>
      </c>
      <c r="N16" s="198">
        <f t="shared" si="7"/>
        <v>0</v>
      </c>
      <c r="O16" s="198">
        <f t="shared" si="7"/>
        <v>0</v>
      </c>
      <c r="P16" s="198">
        <f t="shared" si="7"/>
        <v>0</v>
      </c>
      <c r="Q16" s="198">
        <f t="shared" si="7"/>
        <v>0</v>
      </c>
      <c r="R16" s="198">
        <f t="shared" si="7"/>
        <v>0</v>
      </c>
      <c r="S16" s="199">
        <f t="shared" si="7"/>
        <v>0</v>
      </c>
    </row>
    <row r="17" spans="1:19" s="10" customFormat="1" ht="15.75">
      <c r="A17" s="267" t="s">
        <v>0</v>
      </c>
      <c r="B17" s="268">
        <v>222</v>
      </c>
      <c r="C17" s="269" t="s">
        <v>6</v>
      </c>
      <c r="D17" s="270">
        <f aca="true" t="shared" si="8" ref="D17:S17">SUM(D61,D40,D80)</f>
        <v>0</v>
      </c>
      <c r="E17" s="270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23</v>
      </c>
      <c r="I17" s="18">
        <f t="shared" si="8"/>
        <v>53</v>
      </c>
      <c r="J17" s="189">
        <f t="shared" si="8"/>
        <v>0</v>
      </c>
      <c r="K17" s="198">
        <f t="shared" si="8"/>
        <v>0</v>
      </c>
      <c r="L17" s="198">
        <f t="shared" si="8"/>
        <v>0</v>
      </c>
      <c r="M17" s="198">
        <f t="shared" si="8"/>
        <v>0</v>
      </c>
      <c r="N17" s="198">
        <f t="shared" si="8"/>
        <v>0</v>
      </c>
      <c r="O17" s="198">
        <f t="shared" si="8"/>
        <v>0</v>
      </c>
      <c r="P17" s="198">
        <f t="shared" si="8"/>
        <v>0</v>
      </c>
      <c r="Q17" s="198">
        <f t="shared" si="8"/>
        <v>0</v>
      </c>
      <c r="R17" s="198">
        <f t="shared" si="8"/>
        <v>0</v>
      </c>
      <c r="S17" s="199">
        <f t="shared" si="8"/>
        <v>0</v>
      </c>
    </row>
    <row r="18" spans="1:19" s="10" customFormat="1" ht="15.75">
      <c r="A18" s="267" t="s">
        <v>0</v>
      </c>
      <c r="B18" s="268">
        <v>223</v>
      </c>
      <c r="C18" s="269" t="s">
        <v>7</v>
      </c>
      <c r="D18" s="270">
        <f aca="true" t="shared" si="9" ref="D18:S18">SUM(D62,D41,D81)</f>
        <v>64</v>
      </c>
      <c r="E18" s="270">
        <f t="shared" si="9"/>
        <v>0</v>
      </c>
      <c r="F18" s="18">
        <f t="shared" si="9"/>
        <v>9</v>
      </c>
      <c r="G18" s="18">
        <f t="shared" si="9"/>
        <v>73</v>
      </c>
      <c r="H18" s="18">
        <f t="shared" si="9"/>
        <v>57</v>
      </c>
      <c r="I18" s="18">
        <f t="shared" si="9"/>
        <v>178</v>
      </c>
      <c r="J18" s="189">
        <f t="shared" si="9"/>
        <v>150</v>
      </c>
      <c r="K18" s="198">
        <f t="shared" si="9"/>
        <v>100</v>
      </c>
      <c r="L18" s="198">
        <f t="shared" si="9"/>
        <v>50</v>
      </c>
      <c r="M18" s="198">
        <f t="shared" si="9"/>
        <v>0</v>
      </c>
      <c r="N18" s="198">
        <f t="shared" si="9"/>
        <v>0</v>
      </c>
      <c r="O18" s="198">
        <f t="shared" si="9"/>
        <v>0</v>
      </c>
      <c r="P18" s="198">
        <f t="shared" si="9"/>
        <v>0</v>
      </c>
      <c r="Q18" s="198">
        <f t="shared" si="9"/>
        <v>0</v>
      </c>
      <c r="R18" s="198">
        <f t="shared" si="9"/>
        <v>0</v>
      </c>
      <c r="S18" s="199">
        <f t="shared" si="9"/>
        <v>0</v>
      </c>
    </row>
    <row r="19" spans="1:19" s="10" customFormat="1" ht="15.75">
      <c r="A19" s="267" t="s">
        <v>0</v>
      </c>
      <c r="B19" s="268">
        <v>224</v>
      </c>
      <c r="C19" s="269" t="s">
        <v>8</v>
      </c>
      <c r="D19" s="270">
        <f aca="true" t="shared" si="10" ref="D19:S19">SUM(D63,D42,D82)</f>
        <v>0</v>
      </c>
      <c r="E19" s="270">
        <f t="shared" si="10"/>
        <v>0</v>
      </c>
      <c r="F19" s="18">
        <f t="shared" si="10"/>
        <v>0</v>
      </c>
      <c r="G19" s="18">
        <f t="shared" si="10"/>
        <v>0</v>
      </c>
      <c r="H19" s="18">
        <f t="shared" si="10"/>
        <v>0</v>
      </c>
      <c r="I19" s="18">
        <f t="shared" si="10"/>
        <v>0</v>
      </c>
      <c r="J19" s="189">
        <f t="shared" si="10"/>
        <v>0</v>
      </c>
      <c r="K19" s="198">
        <f t="shared" si="10"/>
        <v>0</v>
      </c>
      <c r="L19" s="198">
        <f t="shared" si="10"/>
        <v>0</v>
      </c>
      <c r="M19" s="198">
        <f t="shared" si="10"/>
        <v>0</v>
      </c>
      <c r="N19" s="198">
        <f t="shared" si="10"/>
        <v>0</v>
      </c>
      <c r="O19" s="198">
        <f t="shared" si="10"/>
        <v>0</v>
      </c>
      <c r="P19" s="198">
        <f t="shared" si="10"/>
        <v>0</v>
      </c>
      <c r="Q19" s="198">
        <f t="shared" si="10"/>
        <v>0</v>
      </c>
      <c r="R19" s="198">
        <f t="shared" si="10"/>
        <v>0</v>
      </c>
      <c r="S19" s="199">
        <f t="shared" si="10"/>
        <v>0</v>
      </c>
    </row>
    <row r="20" spans="1:19" s="10" customFormat="1" ht="15.75">
      <c r="A20" s="267" t="s">
        <v>0</v>
      </c>
      <c r="B20" s="268">
        <v>225</v>
      </c>
      <c r="C20" s="269" t="s">
        <v>9</v>
      </c>
      <c r="D20" s="270">
        <f aca="true" t="shared" si="11" ref="D20:S20">SUM(D64,D43,D83)</f>
        <v>56</v>
      </c>
      <c r="E20" s="270">
        <f t="shared" si="11"/>
        <v>0</v>
      </c>
      <c r="F20" s="18">
        <f t="shared" si="11"/>
        <v>3</v>
      </c>
      <c r="G20" s="18">
        <f t="shared" si="11"/>
        <v>59</v>
      </c>
      <c r="H20" s="18">
        <f t="shared" si="11"/>
        <v>22</v>
      </c>
      <c r="I20" s="18">
        <f t="shared" si="11"/>
        <v>121</v>
      </c>
      <c r="J20" s="189">
        <f t="shared" si="11"/>
        <v>69</v>
      </c>
      <c r="K20" s="198">
        <f t="shared" si="11"/>
        <v>69</v>
      </c>
      <c r="L20" s="198">
        <f t="shared" si="11"/>
        <v>0</v>
      </c>
      <c r="M20" s="198">
        <f t="shared" si="11"/>
        <v>0</v>
      </c>
      <c r="N20" s="198">
        <f t="shared" si="11"/>
        <v>0</v>
      </c>
      <c r="O20" s="198">
        <f t="shared" si="11"/>
        <v>0</v>
      </c>
      <c r="P20" s="198">
        <f t="shared" si="11"/>
        <v>0</v>
      </c>
      <c r="Q20" s="198">
        <f t="shared" si="11"/>
        <v>0</v>
      </c>
      <c r="R20" s="198">
        <f t="shared" si="11"/>
        <v>0</v>
      </c>
      <c r="S20" s="199">
        <f t="shared" si="11"/>
        <v>0</v>
      </c>
    </row>
    <row r="21" spans="1:19" s="10" customFormat="1" ht="15.75">
      <c r="A21" s="267" t="s">
        <v>0</v>
      </c>
      <c r="B21" s="268">
        <v>226</v>
      </c>
      <c r="C21" s="269" t="s">
        <v>10</v>
      </c>
      <c r="D21" s="270">
        <f aca="true" t="shared" si="12" ref="D21:S21">SUM(D65,D44,D84,D97)</f>
        <v>102</v>
      </c>
      <c r="E21" s="270">
        <f t="shared" si="12"/>
        <v>0</v>
      </c>
      <c r="F21" s="18">
        <f t="shared" si="12"/>
        <v>7</v>
      </c>
      <c r="G21" s="18">
        <f t="shared" si="12"/>
        <v>103</v>
      </c>
      <c r="H21" s="18">
        <f t="shared" si="12"/>
        <v>36</v>
      </c>
      <c r="I21" s="18">
        <f t="shared" si="12"/>
        <v>296</v>
      </c>
      <c r="J21" s="189">
        <f t="shared" si="12"/>
        <v>130.5</v>
      </c>
      <c r="K21" s="198">
        <f t="shared" si="12"/>
        <v>73</v>
      </c>
      <c r="L21" s="198">
        <f t="shared" si="12"/>
        <v>6</v>
      </c>
      <c r="M21" s="198">
        <f t="shared" si="12"/>
        <v>0</v>
      </c>
      <c r="N21" s="198">
        <f t="shared" si="12"/>
        <v>0</v>
      </c>
      <c r="O21" s="198">
        <f t="shared" si="12"/>
        <v>51.5</v>
      </c>
      <c r="P21" s="198">
        <f t="shared" si="12"/>
        <v>0</v>
      </c>
      <c r="Q21" s="198">
        <f t="shared" si="12"/>
        <v>0</v>
      </c>
      <c r="R21" s="198">
        <f t="shared" si="12"/>
        <v>0</v>
      </c>
      <c r="S21" s="199">
        <f t="shared" si="12"/>
        <v>0</v>
      </c>
    </row>
    <row r="22" spans="1:19" s="7" customFormat="1" ht="15.75">
      <c r="A22" s="263" t="s">
        <v>0</v>
      </c>
      <c r="B22" s="264">
        <v>231</v>
      </c>
      <c r="C22" s="265" t="s">
        <v>11</v>
      </c>
      <c r="D22" s="266">
        <f aca="true" t="shared" si="13" ref="D22:I22">SUM(D95)</f>
        <v>0</v>
      </c>
      <c r="E22" s="266">
        <f t="shared" si="13"/>
        <v>0</v>
      </c>
      <c r="F22" s="25">
        <f t="shared" si="13"/>
        <v>0</v>
      </c>
      <c r="G22" s="25">
        <f t="shared" si="13"/>
        <v>0</v>
      </c>
      <c r="H22" s="25">
        <f t="shared" si="13"/>
        <v>0</v>
      </c>
      <c r="I22" s="25">
        <f t="shared" si="13"/>
        <v>0</v>
      </c>
      <c r="J22" s="188">
        <f aca="true" t="shared" si="14" ref="J22:S22">SUM(J95)</f>
        <v>0</v>
      </c>
      <c r="K22" s="196">
        <f t="shared" si="14"/>
        <v>0</v>
      </c>
      <c r="L22" s="196">
        <f t="shared" si="14"/>
        <v>0</v>
      </c>
      <c r="M22" s="196">
        <f t="shared" si="14"/>
        <v>0</v>
      </c>
      <c r="N22" s="196">
        <f>SUM(N95)</f>
        <v>0</v>
      </c>
      <c r="O22" s="196">
        <f t="shared" si="14"/>
        <v>0</v>
      </c>
      <c r="P22" s="196">
        <f t="shared" si="14"/>
        <v>0</v>
      </c>
      <c r="Q22" s="196">
        <f t="shared" si="14"/>
        <v>0</v>
      </c>
      <c r="R22" s="196">
        <f>SUM(R95)</f>
        <v>0</v>
      </c>
      <c r="S22" s="197">
        <f t="shared" si="14"/>
        <v>0</v>
      </c>
    </row>
    <row r="23" spans="1:19" s="7" customFormat="1" ht="15.75">
      <c r="A23" s="263" t="s">
        <v>0</v>
      </c>
      <c r="B23" s="264">
        <v>251</v>
      </c>
      <c r="C23" s="265"/>
      <c r="D23" s="266">
        <f>SUM(D66,D85)</f>
        <v>252</v>
      </c>
      <c r="E23" s="266">
        <f>SUM(E66,E85)</f>
        <v>22</v>
      </c>
      <c r="F23" s="25">
        <f>SUM(F66,F85)</f>
        <v>23</v>
      </c>
      <c r="G23" s="25">
        <f>SUM(G66,G85)</f>
        <v>297</v>
      </c>
      <c r="H23" s="25">
        <f>SUM(H66,H85)</f>
        <v>80</v>
      </c>
      <c r="I23" s="25">
        <f>SUM(I66,I85:I86)</f>
        <v>381</v>
      </c>
      <c r="J23" s="188">
        <f>SUM(J66,J85,J86)</f>
        <v>381</v>
      </c>
      <c r="K23" s="196">
        <f aca="true" t="shared" si="15" ref="K23:S23">SUM(K66,K85)</f>
        <v>0</v>
      </c>
      <c r="L23" s="196">
        <f t="shared" si="15"/>
        <v>0</v>
      </c>
      <c r="M23" s="196">
        <f t="shared" si="15"/>
        <v>0</v>
      </c>
      <c r="N23" s="196">
        <f t="shared" si="15"/>
        <v>0</v>
      </c>
      <c r="O23" s="196">
        <f>SUM(O66,O85,O86)</f>
        <v>381</v>
      </c>
      <c r="P23" s="196">
        <f t="shared" si="15"/>
        <v>0</v>
      </c>
      <c r="Q23" s="196">
        <f t="shared" si="15"/>
        <v>0</v>
      </c>
      <c r="R23" s="196">
        <f t="shared" si="15"/>
        <v>0</v>
      </c>
      <c r="S23" s="197">
        <f t="shared" si="15"/>
        <v>0</v>
      </c>
    </row>
    <row r="24" spans="1:19" s="7" customFormat="1" ht="18" customHeight="1" hidden="1">
      <c r="A24" s="263" t="s">
        <v>0</v>
      </c>
      <c r="B24" s="264">
        <v>262</v>
      </c>
      <c r="C24" s="265" t="s">
        <v>45</v>
      </c>
      <c r="D24" s="266">
        <f aca="true" t="shared" si="16" ref="D24:S24">SUM(D67,D45,D87)</f>
        <v>0</v>
      </c>
      <c r="E24" s="266">
        <f t="shared" si="16"/>
        <v>0</v>
      </c>
      <c r="F24" s="25">
        <f t="shared" si="16"/>
        <v>0</v>
      </c>
      <c r="G24" s="25">
        <f t="shared" si="16"/>
        <v>0</v>
      </c>
      <c r="H24" s="25">
        <f t="shared" si="16"/>
        <v>0</v>
      </c>
      <c r="I24" s="25">
        <f t="shared" si="16"/>
        <v>0</v>
      </c>
      <c r="J24" s="188">
        <f t="shared" si="16"/>
        <v>0</v>
      </c>
      <c r="K24" s="196">
        <f t="shared" si="16"/>
        <v>0</v>
      </c>
      <c r="L24" s="196">
        <f t="shared" si="16"/>
        <v>0</v>
      </c>
      <c r="M24" s="196">
        <f t="shared" si="16"/>
        <v>0</v>
      </c>
      <c r="N24" s="196">
        <f t="shared" si="16"/>
        <v>0</v>
      </c>
      <c r="O24" s="196">
        <f t="shared" si="16"/>
        <v>0</v>
      </c>
      <c r="P24" s="196">
        <f t="shared" si="16"/>
        <v>0</v>
      </c>
      <c r="Q24" s="196">
        <f t="shared" si="16"/>
        <v>0</v>
      </c>
      <c r="R24" s="196">
        <f t="shared" si="16"/>
        <v>0</v>
      </c>
      <c r="S24" s="197">
        <f t="shared" si="16"/>
        <v>0</v>
      </c>
    </row>
    <row r="25" spans="1:19" s="7" customFormat="1" ht="31.5" hidden="1">
      <c r="A25" s="263" t="s">
        <v>0</v>
      </c>
      <c r="B25" s="264">
        <v>263</v>
      </c>
      <c r="C25" s="265" t="s">
        <v>44</v>
      </c>
      <c r="D25" s="266">
        <f>SUM(D68,D88)</f>
        <v>0</v>
      </c>
      <c r="E25" s="266">
        <f aca="true" t="shared" si="17" ref="E25:S25">SUM(E68,E88)</f>
        <v>0</v>
      </c>
      <c r="F25" s="25">
        <f t="shared" si="17"/>
        <v>0</v>
      </c>
      <c r="G25" s="25">
        <f t="shared" si="17"/>
        <v>0</v>
      </c>
      <c r="H25" s="25">
        <f t="shared" si="17"/>
        <v>0</v>
      </c>
      <c r="I25" s="25">
        <f t="shared" si="17"/>
        <v>0</v>
      </c>
      <c r="J25" s="188">
        <f>SUM(J68,J88)</f>
        <v>0</v>
      </c>
      <c r="K25" s="196">
        <f t="shared" si="17"/>
        <v>0</v>
      </c>
      <c r="L25" s="196">
        <f t="shared" si="17"/>
        <v>0</v>
      </c>
      <c r="M25" s="196">
        <f t="shared" si="17"/>
        <v>0</v>
      </c>
      <c r="N25" s="196">
        <f t="shared" si="17"/>
        <v>0</v>
      </c>
      <c r="O25" s="196">
        <f t="shared" si="17"/>
        <v>0</v>
      </c>
      <c r="P25" s="196">
        <f t="shared" si="17"/>
        <v>0</v>
      </c>
      <c r="Q25" s="196">
        <f t="shared" si="17"/>
        <v>0</v>
      </c>
      <c r="R25" s="196">
        <f t="shared" si="17"/>
        <v>0</v>
      </c>
      <c r="S25" s="197">
        <f t="shared" si="17"/>
        <v>0</v>
      </c>
    </row>
    <row r="26" spans="1:19" s="7" customFormat="1" ht="15.75">
      <c r="A26" s="263" t="s">
        <v>0</v>
      </c>
      <c r="B26" s="264">
        <v>290</v>
      </c>
      <c r="C26" s="265" t="s">
        <v>12</v>
      </c>
      <c r="D26" s="266">
        <f>SUM(D69,D96,D98,D46,D89,D94)</f>
        <v>4</v>
      </c>
      <c r="E26" s="266">
        <f>SUM(E69,E96,E98,E46,E89,E94)</f>
        <v>0</v>
      </c>
      <c r="F26" s="25">
        <f>SUM(F69,F96,F98,F46,F89,F94)</f>
        <v>0</v>
      </c>
      <c r="G26" s="25">
        <f>SUM(G69,G96,G98,G46,G89,G94)</f>
        <v>1</v>
      </c>
      <c r="H26" s="25">
        <f>SUM(H69,H96,H98,H46,H89,H94)</f>
        <v>0</v>
      </c>
      <c r="I26" s="25">
        <f aca="true" t="shared" si="18" ref="I26:S26">SUM(I69,I96,I98,I46,I89,I94)</f>
        <v>45</v>
      </c>
      <c r="J26" s="188">
        <f>SUM(J69,J96,J98,J46,J89,J94)</f>
        <v>15</v>
      </c>
      <c r="K26" s="196">
        <f t="shared" si="18"/>
        <v>11</v>
      </c>
      <c r="L26" s="196">
        <f t="shared" si="18"/>
        <v>4</v>
      </c>
      <c r="M26" s="196">
        <f t="shared" si="18"/>
        <v>0</v>
      </c>
      <c r="N26" s="196">
        <f t="shared" si="18"/>
        <v>0</v>
      </c>
      <c r="O26" s="196">
        <f t="shared" si="18"/>
        <v>0</v>
      </c>
      <c r="P26" s="196">
        <f t="shared" si="18"/>
        <v>0</v>
      </c>
      <c r="Q26" s="196">
        <f t="shared" si="18"/>
        <v>0</v>
      </c>
      <c r="R26" s="196">
        <f t="shared" si="18"/>
        <v>0</v>
      </c>
      <c r="S26" s="197">
        <f t="shared" si="18"/>
        <v>0</v>
      </c>
    </row>
    <row r="27" spans="1:19" s="7" customFormat="1" ht="15.75">
      <c r="A27" s="263" t="s">
        <v>0</v>
      </c>
      <c r="B27" s="264">
        <v>300</v>
      </c>
      <c r="C27" s="265" t="s">
        <v>13</v>
      </c>
      <c r="D27" s="266">
        <f aca="true" t="shared" si="19" ref="D27:I27">SUM(D28:D29)</f>
        <v>57</v>
      </c>
      <c r="E27" s="266">
        <f t="shared" si="19"/>
        <v>0</v>
      </c>
      <c r="F27" s="25">
        <f t="shared" si="19"/>
        <v>0</v>
      </c>
      <c r="G27" s="25">
        <f t="shared" si="19"/>
        <v>57</v>
      </c>
      <c r="H27" s="25">
        <f t="shared" si="19"/>
        <v>0</v>
      </c>
      <c r="I27" s="25">
        <f t="shared" si="19"/>
        <v>444</v>
      </c>
      <c r="J27" s="188">
        <f aca="true" t="shared" si="20" ref="J27:S27">SUM(J28:J29)</f>
        <v>100</v>
      </c>
      <c r="K27" s="196">
        <f t="shared" si="20"/>
        <v>100</v>
      </c>
      <c r="L27" s="196">
        <f t="shared" si="20"/>
        <v>0</v>
      </c>
      <c r="M27" s="196">
        <f t="shared" si="20"/>
        <v>0</v>
      </c>
      <c r="N27" s="196">
        <f>SUM(N28:N29)</f>
        <v>0</v>
      </c>
      <c r="O27" s="196">
        <f t="shared" si="20"/>
        <v>0</v>
      </c>
      <c r="P27" s="196">
        <f t="shared" si="20"/>
        <v>0</v>
      </c>
      <c r="Q27" s="196">
        <f t="shared" si="20"/>
        <v>0</v>
      </c>
      <c r="R27" s="196">
        <f>SUM(R28:R29)</f>
        <v>0</v>
      </c>
      <c r="S27" s="197">
        <f t="shared" si="20"/>
        <v>0</v>
      </c>
    </row>
    <row r="28" spans="1:19" s="10" customFormat="1" ht="15.75">
      <c r="A28" s="267" t="s">
        <v>0</v>
      </c>
      <c r="B28" s="268">
        <v>310</v>
      </c>
      <c r="C28" s="269" t="s">
        <v>14</v>
      </c>
      <c r="D28" s="270">
        <f aca="true" t="shared" si="21" ref="D28:H29">SUM(D71,D48,D91)</f>
        <v>0</v>
      </c>
      <c r="E28" s="270">
        <f t="shared" si="21"/>
        <v>0</v>
      </c>
      <c r="F28" s="18">
        <f t="shared" si="21"/>
        <v>0</v>
      </c>
      <c r="G28" s="18">
        <f t="shared" si="21"/>
        <v>0</v>
      </c>
      <c r="H28" s="18">
        <f t="shared" si="21"/>
        <v>0</v>
      </c>
      <c r="I28" s="18">
        <f aca="true" t="shared" si="22" ref="I28:S28">SUM(I71,I48,I91)</f>
        <v>146</v>
      </c>
      <c r="J28" s="189">
        <f t="shared" si="22"/>
        <v>0</v>
      </c>
      <c r="K28" s="198">
        <f t="shared" si="22"/>
        <v>0</v>
      </c>
      <c r="L28" s="198">
        <f t="shared" si="22"/>
        <v>0</v>
      </c>
      <c r="M28" s="198">
        <f t="shared" si="22"/>
        <v>0</v>
      </c>
      <c r="N28" s="198">
        <f t="shared" si="22"/>
        <v>0</v>
      </c>
      <c r="O28" s="198">
        <f t="shared" si="22"/>
        <v>0</v>
      </c>
      <c r="P28" s="198">
        <f t="shared" si="22"/>
        <v>0</v>
      </c>
      <c r="Q28" s="198">
        <f t="shared" si="22"/>
        <v>0</v>
      </c>
      <c r="R28" s="198">
        <f t="shared" si="22"/>
        <v>0</v>
      </c>
      <c r="S28" s="199">
        <f t="shared" si="22"/>
        <v>0</v>
      </c>
    </row>
    <row r="29" spans="1:19" s="10" customFormat="1" ht="15.75">
      <c r="A29" s="267" t="s">
        <v>0</v>
      </c>
      <c r="B29" s="268">
        <v>340</v>
      </c>
      <c r="C29" s="269" t="s">
        <v>15</v>
      </c>
      <c r="D29" s="270">
        <f t="shared" si="21"/>
        <v>57</v>
      </c>
      <c r="E29" s="270">
        <f t="shared" si="21"/>
        <v>0</v>
      </c>
      <c r="F29" s="18">
        <f t="shared" si="21"/>
        <v>0</v>
      </c>
      <c r="G29" s="18">
        <f t="shared" si="21"/>
        <v>57</v>
      </c>
      <c r="H29" s="18">
        <f t="shared" si="21"/>
        <v>0</v>
      </c>
      <c r="I29" s="18">
        <f>SUM(I72,I49,I92)</f>
        <v>298</v>
      </c>
      <c r="J29" s="189">
        <f aca="true" t="shared" si="23" ref="J29:S29">SUM(J72,J49,J92)</f>
        <v>100</v>
      </c>
      <c r="K29" s="198">
        <f>SUM(K72,K49,K92)</f>
        <v>100</v>
      </c>
      <c r="L29" s="198">
        <f t="shared" si="23"/>
        <v>0</v>
      </c>
      <c r="M29" s="198">
        <f t="shared" si="23"/>
        <v>0</v>
      </c>
      <c r="N29" s="198">
        <f>SUM(N72,N49,N92)</f>
        <v>0</v>
      </c>
      <c r="O29" s="198">
        <f t="shared" si="23"/>
        <v>0</v>
      </c>
      <c r="P29" s="198">
        <f t="shared" si="23"/>
        <v>0</v>
      </c>
      <c r="Q29" s="198">
        <f t="shared" si="23"/>
        <v>0</v>
      </c>
      <c r="R29" s="198">
        <f>SUM(R72,R49,R92)</f>
        <v>0</v>
      </c>
      <c r="S29" s="199">
        <f t="shared" si="23"/>
        <v>0</v>
      </c>
    </row>
    <row r="30" spans="1:19" s="10" customFormat="1" ht="15.75">
      <c r="A30" s="271" t="s">
        <v>17</v>
      </c>
      <c r="B30" s="272"/>
      <c r="C30" s="273"/>
      <c r="D30" s="274">
        <f aca="true" t="shared" si="24" ref="D30:I30">SUM(D11,D15,D22,D23:D25,D26,D27)</f>
        <v>4921</v>
      </c>
      <c r="E30" s="274">
        <f t="shared" si="24"/>
        <v>588</v>
      </c>
      <c r="F30" s="19">
        <f t="shared" si="24"/>
        <v>522</v>
      </c>
      <c r="G30" s="19">
        <f t="shared" si="24"/>
        <v>6022</v>
      </c>
      <c r="H30" s="19">
        <f t="shared" si="24"/>
        <v>401</v>
      </c>
      <c r="I30" s="19">
        <f t="shared" si="24"/>
        <v>10546</v>
      </c>
      <c r="J30" s="188">
        <f>SUM(J11,J15,J22:J23,J25,J26,J27)</f>
        <v>5417.5</v>
      </c>
      <c r="K30" s="200">
        <f aca="true" t="shared" si="25" ref="K30:S30">SUM(K11,K15,K22,K25,K26,K27)</f>
        <v>535</v>
      </c>
      <c r="L30" s="200">
        <f t="shared" si="25"/>
        <v>1933</v>
      </c>
      <c r="M30" s="200">
        <f t="shared" si="25"/>
        <v>2181</v>
      </c>
      <c r="N30" s="200">
        <f>SUM(N11,N15,N22,N25,N26,N27)</f>
        <v>0</v>
      </c>
      <c r="O30" s="200">
        <f>SUM(O11,O15,O22:Q23,O25,O26,O27)</f>
        <v>768.5</v>
      </c>
      <c r="P30" s="200">
        <f t="shared" si="25"/>
        <v>0</v>
      </c>
      <c r="Q30" s="200">
        <f t="shared" si="25"/>
        <v>0</v>
      </c>
      <c r="R30" s="200">
        <f>SUM(R11,R15,R22,R25,R26,R27)</f>
        <v>0</v>
      </c>
      <c r="S30" s="201">
        <f t="shared" si="25"/>
        <v>0</v>
      </c>
    </row>
    <row r="31" spans="1:19" s="10" customFormat="1" ht="15.75">
      <c r="A31" s="275" t="s">
        <v>16</v>
      </c>
      <c r="B31" s="268">
        <v>211</v>
      </c>
      <c r="C31" s="269" t="s">
        <v>1</v>
      </c>
      <c r="D31" s="165">
        <v>459</v>
      </c>
      <c r="E31" s="165">
        <v>60</v>
      </c>
      <c r="F31" s="164">
        <v>55</v>
      </c>
      <c r="G31" s="23">
        <f>SUM(D31:F31)</f>
        <v>574</v>
      </c>
      <c r="H31" s="164">
        <v>0</v>
      </c>
      <c r="I31" s="23">
        <v>695</v>
      </c>
      <c r="J31" s="189">
        <f>SUM(K31:S31)</f>
        <v>550</v>
      </c>
      <c r="K31" s="198">
        <v>0</v>
      </c>
      <c r="L31" s="198">
        <v>350</v>
      </c>
      <c r="M31" s="198">
        <v>200</v>
      </c>
      <c r="N31" s="198"/>
      <c r="O31" s="198"/>
      <c r="P31" s="198"/>
      <c r="Q31" s="198"/>
      <c r="R31" s="198"/>
      <c r="S31" s="199"/>
    </row>
    <row r="32" spans="1:19" s="10" customFormat="1" ht="15.75">
      <c r="A32" s="275" t="s">
        <v>16</v>
      </c>
      <c r="B32" s="268">
        <v>213</v>
      </c>
      <c r="C32" s="269" t="s">
        <v>3</v>
      </c>
      <c r="D32" s="165">
        <v>124</v>
      </c>
      <c r="E32" s="165">
        <v>16</v>
      </c>
      <c r="F32" s="164"/>
      <c r="G32" s="23">
        <f>SUM(D32:F32)</f>
        <v>140</v>
      </c>
      <c r="H32" s="164">
        <v>0</v>
      </c>
      <c r="I32" s="23">
        <v>210</v>
      </c>
      <c r="J32" s="189">
        <f>SUM(K32:S32)</f>
        <v>150</v>
      </c>
      <c r="K32" s="198">
        <v>0</v>
      </c>
      <c r="L32" s="198">
        <v>100</v>
      </c>
      <c r="M32" s="198">
        <v>50</v>
      </c>
      <c r="N32" s="198"/>
      <c r="O32" s="198"/>
      <c r="P32" s="198"/>
      <c r="Q32" s="198"/>
      <c r="R32" s="198"/>
      <c r="S32" s="199"/>
    </row>
    <row r="33" spans="1:19" s="10" customFormat="1" ht="15.75">
      <c r="A33" s="276"/>
      <c r="B33" s="272"/>
      <c r="C33" s="277" t="s">
        <v>18</v>
      </c>
      <c r="D33" s="274">
        <f aca="true" t="shared" si="26" ref="D33:J33">SUM(D31:D32)</f>
        <v>583</v>
      </c>
      <c r="E33" s="274">
        <f t="shared" si="26"/>
        <v>76</v>
      </c>
      <c r="F33" s="19">
        <f t="shared" si="26"/>
        <v>55</v>
      </c>
      <c r="G33" s="19">
        <f t="shared" si="26"/>
        <v>714</v>
      </c>
      <c r="H33" s="19">
        <f t="shared" si="26"/>
        <v>0</v>
      </c>
      <c r="I33" s="19">
        <f t="shared" si="26"/>
        <v>905</v>
      </c>
      <c r="J33" s="188">
        <f t="shared" si="26"/>
        <v>700</v>
      </c>
      <c r="K33" s="200">
        <f aca="true" t="shared" si="27" ref="K33:S33">SUM(K31:K32)</f>
        <v>0</v>
      </c>
      <c r="L33" s="200">
        <f t="shared" si="27"/>
        <v>450</v>
      </c>
      <c r="M33" s="200">
        <f t="shared" si="27"/>
        <v>250</v>
      </c>
      <c r="N33" s="200">
        <f t="shared" si="27"/>
        <v>0</v>
      </c>
      <c r="O33" s="200">
        <f t="shared" si="27"/>
        <v>0</v>
      </c>
      <c r="P33" s="200">
        <f t="shared" si="27"/>
        <v>0</v>
      </c>
      <c r="Q33" s="200">
        <f t="shared" si="27"/>
        <v>0</v>
      </c>
      <c r="R33" s="200">
        <f t="shared" si="27"/>
        <v>0</v>
      </c>
      <c r="S33" s="201">
        <f t="shared" si="27"/>
        <v>0</v>
      </c>
    </row>
    <row r="34" spans="1:19" s="7" customFormat="1" ht="31.5">
      <c r="A34" s="278" t="s">
        <v>19</v>
      </c>
      <c r="B34" s="264">
        <v>210</v>
      </c>
      <c r="C34" s="265" t="s">
        <v>30</v>
      </c>
      <c r="D34" s="266">
        <f aca="true" t="shared" si="28" ref="D34:I34">SUM(D35:D37)</f>
        <v>449</v>
      </c>
      <c r="E34" s="266">
        <f t="shared" si="28"/>
        <v>60</v>
      </c>
      <c r="F34" s="25">
        <f t="shared" si="28"/>
        <v>60</v>
      </c>
      <c r="G34" s="25">
        <f t="shared" si="28"/>
        <v>569</v>
      </c>
      <c r="H34" s="25">
        <f t="shared" si="28"/>
        <v>0</v>
      </c>
      <c r="I34" s="25">
        <f t="shared" si="28"/>
        <v>725</v>
      </c>
      <c r="J34" s="188">
        <f aca="true" t="shared" si="29" ref="J34:S34">SUM(J35:J37)</f>
        <v>526</v>
      </c>
      <c r="K34" s="196">
        <f t="shared" si="29"/>
        <v>40</v>
      </c>
      <c r="L34" s="196">
        <f t="shared" si="29"/>
        <v>150</v>
      </c>
      <c r="M34" s="196"/>
      <c r="N34" s="196">
        <f>SUM(N35:N37)</f>
        <v>0</v>
      </c>
      <c r="O34" s="196">
        <f t="shared" si="29"/>
        <v>336</v>
      </c>
      <c r="P34" s="196">
        <f t="shared" si="29"/>
        <v>0</v>
      </c>
      <c r="Q34" s="196">
        <f t="shared" si="29"/>
        <v>0</v>
      </c>
      <c r="R34" s="196">
        <f>SUM(R35:R37)</f>
        <v>0</v>
      </c>
      <c r="S34" s="197">
        <f t="shared" si="29"/>
        <v>0</v>
      </c>
    </row>
    <row r="35" spans="1:19" s="10" customFormat="1" ht="15.75">
      <c r="A35" s="275" t="s">
        <v>19</v>
      </c>
      <c r="B35" s="268">
        <v>211</v>
      </c>
      <c r="C35" s="269" t="s">
        <v>1</v>
      </c>
      <c r="D35" s="165">
        <v>345</v>
      </c>
      <c r="E35" s="165">
        <v>46</v>
      </c>
      <c r="F35" s="164">
        <v>46</v>
      </c>
      <c r="G35" s="23">
        <f aca="true" t="shared" si="30" ref="G35:G40">SUM(D35:F35)</f>
        <v>437</v>
      </c>
      <c r="H35" s="164">
        <v>0</v>
      </c>
      <c r="I35" s="23">
        <v>557</v>
      </c>
      <c r="J35" s="189">
        <f>SUM(K35:S35)</f>
        <v>376</v>
      </c>
      <c r="K35" s="198">
        <v>40</v>
      </c>
      <c r="L35" s="198">
        <v>100</v>
      </c>
      <c r="M35" s="198"/>
      <c r="N35" s="198"/>
      <c r="O35" s="198">
        <v>236</v>
      </c>
      <c r="P35" s="198"/>
      <c r="Q35" s="198"/>
      <c r="R35" s="198"/>
      <c r="S35" s="199"/>
    </row>
    <row r="36" spans="1:19" s="10" customFormat="1" ht="15.75" hidden="1">
      <c r="A36" s="275" t="s">
        <v>19</v>
      </c>
      <c r="B36" s="268">
        <v>212</v>
      </c>
      <c r="C36" s="269" t="s">
        <v>2</v>
      </c>
      <c r="D36" s="165">
        <v>0</v>
      </c>
      <c r="E36" s="165">
        <v>0</v>
      </c>
      <c r="F36" s="164">
        <v>0</v>
      </c>
      <c r="G36" s="23">
        <f t="shared" si="30"/>
        <v>0</v>
      </c>
      <c r="H36" s="164"/>
      <c r="I36" s="23"/>
      <c r="J36" s="189">
        <f aca="true" t="shared" si="31" ref="J36:J49">SUM(K36:S36)</f>
        <v>0</v>
      </c>
      <c r="K36" s="198"/>
      <c r="L36" s="198"/>
      <c r="M36" s="198"/>
      <c r="N36" s="198"/>
      <c r="O36" s="198"/>
      <c r="P36" s="198"/>
      <c r="Q36" s="198"/>
      <c r="R36" s="198"/>
      <c r="S36" s="199"/>
    </row>
    <row r="37" spans="1:19" s="10" customFormat="1" ht="15.75">
      <c r="A37" s="275" t="s">
        <v>19</v>
      </c>
      <c r="B37" s="268">
        <v>213</v>
      </c>
      <c r="C37" s="269" t="s">
        <v>3</v>
      </c>
      <c r="D37" s="165">
        <v>104</v>
      </c>
      <c r="E37" s="165">
        <v>14</v>
      </c>
      <c r="F37" s="164">
        <v>14</v>
      </c>
      <c r="G37" s="23">
        <f t="shared" si="30"/>
        <v>132</v>
      </c>
      <c r="H37" s="164">
        <v>0</v>
      </c>
      <c r="I37" s="23">
        <v>168</v>
      </c>
      <c r="J37" s="189">
        <f t="shared" si="31"/>
        <v>150</v>
      </c>
      <c r="K37" s="198"/>
      <c r="L37" s="198">
        <v>50</v>
      </c>
      <c r="M37" s="198"/>
      <c r="N37" s="198"/>
      <c r="O37" s="198">
        <v>100</v>
      </c>
      <c r="P37" s="198"/>
      <c r="Q37" s="198"/>
      <c r="R37" s="198"/>
      <c r="S37" s="199"/>
    </row>
    <row r="38" spans="1:19" s="7" customFormat="1" ht="15.75" hidden="1">
      <c r="A38" s="278" t="s">
        <v>19</v>
      </c>
      <c r="B38" s="264">
        <v>220</v>
      </c>
      <c r="C38" s="265" t="s">
        <v>4</v>
      </c>
      <c r="D38" s="279">
        <f>SUM(D39:D44)</f>
        <v>0</v>
      </c>
      <c r="E38" s="279">
        <f>SUM(E39:E44)</f>
        <v>0</v>
      </c>
      <c r="F38" s="235">
        <f>SUM(F39:F44)</f>
        <v>0</v>
      </c>
      <c r="G38" s="23">
        <f t="shared" si="30"/>
        <v>0</v>
      </c>
      <c r="H38" s="235">
        <f>SUM(H39:H44)</f>
        <v>0</v>
      </c>
      <c r="I38" s="83">
        <f>SUM(I39:I44)</f>
        <v>0</v>
      </c>
      <c r="J38" s="189">
        <f t="shared" si="31"/>
        <v>0</v>
      </c>
      <c r="K38" s="196"/>
      <c r="L38" s="196"/>
      <c r="M38" s="196"/>
      <c r="N38" s="196"/>
      <c r="O38" s="196"/>
      <c r="P38" s="196"/>
      <c r="Q38" s="196"/>
      <c r="R38" s="196"/>
      <c r="S38" s="197"/>
    </row>
    <row r="39" spans="1:19" s="10" customFormat="1" ht="15.75" hidden="1">
      <c r="A39" s="275" t="s">
        <v>19</v>
      </c>
      <c r="B39" s="268">
        <v>221</v>
      </c>
      <c r="C39" s="269" t="s">
        <v>5</v>
      </c>
      <c r="D39" s="165"/>
      <c r="E39" s="165"/>
      <c r="F39" s="164"/>
      <c r="G39" s="23">
        <f t="shared" si="30"/>
        <v>0</v>
      </c>
      <c r="H39" s="164"/>
      <c r="I39" s="23"/>
      <c r="J39" s="189">
        <f t="shared" si="31"/>
        <v>0</v>
      </c>
      <c r="K39" s="198"/>
      <c r="L39" s="198"/>
      <c r="M39" s="198"/>
      <c r="N39" s="198"/>
      <c r="O39" s="198"/>
      <c r="P39" s="198"/>
      <c r="Q39" s="198"/>
      <c r="R39" s="198"/>
      <c r="S39" s="199"/>
    </row>
    <row r="40" spans="1:19" s="10" customFormat="1" ht="15.75" customHeight="1" hidden="1">
      <c r="A40" s="275" t="s">
        <v>19</v>
      </c>
      <c r="B40" s="268">
        <v>222</v>
      </c>
      <c r="C40" s="269" t="s">
        <v>6</v>
      </c>
      <c r="D40" s="165">
        <v>0</v>
      </c>
      <c r="E40" s="165">
        <v>0</v>
      </c>
      <c r="F40" s="164">
        <v>0</v>
      </c>
      <c r="G40" s="23">
        <f t="shared" si="30"/>
        <v>0</v>
      </c>
      <c r="H40" s="164">
        <v>0</v>
      </c>
      <c r="I40" s="23">
        <v>0</v>
      </c>
      <c r="J40" s="189">
        <f t="shared" si="31"/>
        <v>0</v>
      </c>
      <c r="K40" s="198"/>
      <c r="L40" s="198"/>
      <c r="M40" s="198"/>
      <c r="N40" s="198"/>
      <c r="O40" s="198"/>
      <c r="P40" s="198"/>
      <c r="Q40" s="198"/>
      <c r="R40" s="198"/>
      <c r="S40" s="199"/>
    </row>
    <row r="41" spans="1:19" s="10" customFormat="1" ht="17.25" customHeight="1" hidden="1">
      <c r="A41" s="275" t="s">
        <v>19</v>
      </c>
      <c r="B41" s="268">
        <v>223</v>
      </c>
      <c r="C41" s="269" t="s">
        <v>7</v>
      </c>
      <c r="D41" s="165"/>
      <c r="E41" s="165"/>
      <c r="F41" s="164"/>
      <c r="G41" s="23"/>
      <c r="H41" s="164"/>
      <c r="I41" s="23"/>
      <c r="J41" s="189">
        <f t="shared" si="31"/>
        <v>0</v>
      </c>
      <c r="K41" s="198"/>
      <c r="L41" s="198"/>
      <c r="M41" s="198"/>
      <c r="N41" s="198"/>
      <c r="O41" s="198"/>
      <c r="P41" s="198"/>
      <c r="Q41" s="198"/>
      <c r="R41" s="198"/>
      <c r="S41" s="199"/>
    </row>
    <row r="42" spans="1:19" s="10" customFormat="1" ht="15.75" hidden="1">
      <c r="A42" s="275" t="s">
        <v>19</v>
      </c>
      <c r="B42" s="268">
        <v>224</v>
      </c>
      <c r="C42" s="269" t="s">
        <v>8</v>
      </c>
      <c r="D42" s="165"/>
      <c r="E42" s="165"/>
      <c r="F42" s="164"/>
      <c r="G42" s="23"/>
      <c r="H42" s="164"/>
      <c r="I42" s="23"/>
      <c r="J42" s="189">
        <f t="shared" si="31"/>
        <v>0</v>
      </c>
      <c r="K42" s="198"/>
      <c r="L42" s="198"/>
      <c r="M42" s="198"/>
      <c r="N42" s="198"/>
      <c r="O42" s="198"/>
      <c r="P42" s="198"/>
      <c r="Q42" s="198"/>
      <c r="R42" s="198"/>
      <c r="S42" s="199"/>
    </row>
    <row r="43" spans="1:19" s="10" customFormat="1" ht="14.25" customHeight="1" hidden="1">
      <c r="A43" s="275" t="s">
        <v>19</v>
      </c>
      <c r="B43" s="268">
        <v>225</v>
      </c>
      <c r="C43" s="269" t="s">
        <v>9</v>
      </c>
      <c r="D43" s="165"/>
      <c r="E43" s="165"/>
      <c r="F43" s="164"/>
      <c r="G43" s="23"/>
      <c r="H43" s="164"/>
      <c r="I43" s="23"/>
      <c r="J43" s="189">
        <f t="shared" si="31"/>
        <v>0</v>
      </c>
      <c r="K43" s="198"/>
      <c r="L43" s="198"/>
      <c r="M43" s="198"/>
      <c r="N43" s="198"/>
      <c r="O43" s="198"/>
      <c r="P43" s="198"/>
      <c r="Q43" s="198"/>
      <c r="R43" s="198"/>
      <c r="S43" s="199"/>
    </row>
    <row r="44" spans="1:19" s="10" customFormat="1" ht="18" customHeight="1" hidden="1">
      <c r="A44" s="275" t="s">
        <v>19</v>
      </c>
      <c r="B44" s="268">
        <v>226</v>
      </c>
      <c r="C44" s="269" t="s">
        <v>10</v>
      </c>
      <c r="D44" s="165"/>
      <c r="E44" s="165"/>
      <c r="F44" s="164"/>
      <c r="G44" s="23"/>
      <c r="H44" s="164"/>
      <c r="I44" s="23"/>
      <c r="J44" s="189">
        <f t="shared" si="31"/>
        <v>0</v>
      </c>
      <c r="K44" s="198"/>
      <c r="L44" s="198"/>
      <c r="M44" s="198"/>
      <c r="N44" s="198"/>
      <c r="O44" s="198"/>
      <c r="P44" s="198"/>
      <c r="Q44" s="198"/>
      <c r="R44" s="198"/>
      <c r="S44" s="199"/>
    </row>
    <row r="45" spans="1:19" s="7" customFormat="1" ht="20.25" customHeight="1" hidden="1">
      <c r="A45" s="278" t="s">
        <v>19</v>
      </c>
      <c r="B45" s="264">
        <v>262</v>
      </c>
      <c r="C45" s="265" t="s">
        <v>36</v>
      </c>
      <c r="D45" s="279">
        <v>0</v>
      </c>
      <c r="E45" s="279">
        <v>0</v>
      </c>
      <c r="F45" s="235">
        <v>0</v>
      </c>
      <c r="G45" s="83">
        <v>0</v>
      </c>
      <c r="H45" s="235">
        <v>0</v>
      </c>
      <c r="I45" s="83">
        <v>0</v>
      </c>
      <c r="J45" s="189">
        <f t="shared" si="31"/>
        <v>0</v>
      </c>
      <c r="K45" s="196"/>
      <c r="L45" s="196"/>
      <c r="M45" s="196"/>
      <c r="N45" s="196"/>
      <c r="O45" s="196"/>
      <c r="P45" s="196"/>
      <c r="Q45" s="196"/>
      <c r="R45" s="196"/>
      <c r="S45" s="197"/>
    </row>
    <row r="46" spans="1:19" s="10" customFormat="1" ht="15.75">
      <c r="A46" s="275" t="s">
        <v>19</v>
      </c>
      <c r="B46" s="268">
        <v>290</v>
      </c>
      <c r="C46" s="269" t="s">
        <v>12</v>
      </c>
      <c r="D46" s="165">
        <v>0</v>
      </c>
      <c r="E46" s="165">
        <v>0</v>
      </c>
      <c r="F46" s="164">
        <v>0</v>
      </c>
      <c r="G46" s="23">
        <f>SUM(D46:F46)</f>
        <v>0</v>
      </c>
      <c r="H46" s="164"/>
      <c r="I46" s="23">
        <v>10</v>
      </c>
      <c r="J46" s="189">
        <f t="shared" si="31"/>
        <v>0</v>
      </c>
      <c r="K46" s="198"/>
      <c r="L46" s="198"/>
      <c r="M46" s="198"/>
      <c r="N46" s="198"/>
      <c r="O46" s="198">
        <v>0</v>
      </c>
      <c r="P46" s="198"/>
      <c r="Q46" s="198"/>
      <c r="R46" s="198"/>
      <c r="S46" s="199"/>
    </row>
    <row r="47" spans="1:19" s="7" customFormat="1" ht="15.75" hidden="1">
      <c r="A47" s="278" t="s">
        <v>19</v>
      </c>
      <c r="B47" s="264">
        <v>300</v>
      </c>
      <c r="C47" s="265" t="s">
        <v>13</v>
      </c>
      <c r="D47" s="266">
        <f aca="true" t="shared" si="32" ref="D47:I47">SUM(D48:D49)</f>
        <v>0</v>
      </c>
      <c r="E47" s="266">
        <f t="shared" si="32"/>
        <v>0</v>
      </c>
      <c r="F47" s="25">
        <f t="shared" si="32"/>
        <v>0</v>
      </c>
      <c r="G47" s="25">
        <f t="shared" si="32"/>
        <v>0</v>
      </c>
      <c r="H47" s="25">
        <f t="shared" si="32"/>
        <v>0</v>
      </c>
      <c r="I47" s="25">
        <f t="shared" si="32"/>
        <v>0</v>
      </c>
      <c r="J47" s="189">
        <f t="shared" si="31"/>
        <v>0</v>
      </c>
      <c r="K47" s="196">
        <f>SUM(K48:K49)</f>
        <v>0</v>
      </c>
      <c r="L47" s="196">
        <f>SUM(L48:L49)</f>
        <v>0</v>
      </c>
      <c r="M47" s="196"/>
      <c r="N47" s="196">
        <f aca="true" t="shared" si="33" ref="N47:S47">SUM(N48:N49)</f>
        <v>0</v>
      </c>
      <c r="O47" s="196">
        <f t="shared" si="33"/>
        <v>0</v>
      </c>
      <c r="P47" s="196">
        <f t="shared" si="33"/>
        <v>0</v>
      </c>
      <c r="Q47" s="196">
        <f t="shared" si="33"/>
        <v>0</v>
      </c>
      <c r="R47" s="196">
        <f t="shared" si="33"/>
        <v>0</v>
      </c>
      <c r="S47" s="197">
        <f t="shared" si="33"/>
        <v>0</v>
      </c>
    </row>
    <row r="48" spans="1:19" s="10" customFormat="1" ht="15.75" hidden="1">
      <c r="A48" s="275" t="s">
        <v>19</v>
      </c>
      <c r="B48" s="268">
        <v>310</v>
      </c>
      <c r="C48" s="269" t="s">
        <v>14</v>
      </c>
      <c r="D48" s="270"/>
      <c r="E48" s="270"/>
      <c r="F48" s="18"/>
      <c r="G48" s="18"/>
      <c r="H48" s="18"/>
      <c r="I48" s="18"/>
      <c r="J48" s="189">
        <f t="shared" si="31"/>
        <v>0</v>
      </c>
      <c r="K48" s="198"/>
      <c r="L48" s="198"/>
      <c r="M48" s="198"/>
      <c r="N48" s="198"/>
      <c r="O48" s="198"/>
      <c r="P48" s="198"/>
      <c r="Q48" s="198"/>
      <c r="R48" s="198"/>
      <c r="S48" s="199"/>
    </row>
    <row r="49" spans="1:19" s="10" customFormat="1" ht="15.75" hidden="1">
      <c r="A49" s="275" t="s">
        <v>19</v>
      </c>
      <c r="B49" s="268">
        <v>340</v>
      </c>
      <c r="C49" s="269" t="s">
        <v>15</v>
      </c>
      <c r="D49" s="270"/>
      <c r="E49" s="270"/>
      <c r="F49" s="18"/>
      <c r="G49" s="18"/>
      <c r="H49" s="18"/>
      <c r="I49" s="18"/>
      <c r="J49" s="189">
        <f t="shared" si="31"/>
        <v>0</v>
      </c>
      <c r="K49" s="198"/>
      <c r="L49" s="198"/>
      <c r="M49" s="198"/>
      <c r="N49" s="198"/>
      <c r="O49" s="198"/>
      <c r="P49" s="198"/>
      <c r="Q49" s="198"/>
      <c r="R49" s="198"/>
      <c r="S49" s="199"/>
    </row>
    <row r="50" spans="1:19" s="10" customFormat="1" ht="15.75">
      <c r="A50" s="276"/>
      <c r="B50" s="272"/>
      <c r="C50" s="277" t="s">
        <v>18</v>
      </c>
      <c r="D50" s="274">
        <f>D35+D36+D37+D40+D45+D46</f>
        <v>449</v>
      </c>
      <c r="E50" s="274">
        <f>E35+E36+E37+E40+E45+E46</f>
        <v>60</v>
      </c>
      <c r="F50" s="19">
        <f>F35+F36+F37+F40+F45+F46</f>
        <v>60</v>
      </c>
      <c r="G50" s="19">
        <f>G35+G36+G37+G40+G45+G46</f>
        <v>569</v>
      </c>
      <c r="H50" s="19">
        <f>SUM(H34,H38,H45,H46,H47)</f>
        <v>0</v>
      </c>
      <c r="I50" s="19">
        <f>SUM(I34,I38,I45,I46,I47)</f>
        <v>735</v>
      </c>
      <c r="J50" s="188">
        <f>SUM(J34,J38,J45,J46,J47)</f>
        <v>526</v>
      </c>
      <c r="K50" s="200">
        <f>SUM(K34,K38,K45,K46,K47)</f>
        <v>40</v>
      </c>
      <c r="L50" s="200">
        <f aca="true" t="shared" si="34" ref="L50:S50">SUM(L34,L38,L45,L46,L47)</f>
        <v>150</v>
      </c>
      <c r="M50" s="200">
        <f t="shared" si="34"/>
        <v>0</v>
      </c>
      <c r="N50" s="200">
        <f t="shared" si="34"/>
        <v>0</v>
      </c>
      <c r="O50" s="200">
        <f t="shared" si="34"/>
        <v>336</v>
      </c>
      <c r="P50" s="200">
        <f t="shared" si="34"/>
        <v>0</v>
      </c>
      <c r="Q50" s="200">
        <f t="shared" si="34"/>
        <v>0</v>
      </c>
      <c r="R50" s="200">
        <f t="shared" si="34"/>
        <v>0</v>
      </c>
      <c r="S50" s="201">
        <f t="shared" si="34"/>
        <v>0</v>
      </c>
    </row>
    <row r="51" spans="1:19" s="7" customFormat="1" ht="31.5">
      <c r="A51" s="278" t="s">
        <v>20</v>
      </c>
      <c r="B51" s="264">
        <v>210</v>
      </c>
      <c r="C51" s="265" t="s">
        <v>30</v>
      </c>
      <c r="D51" s="266">
        <f aca="true" t="shared" si="35" ref="D51:S51">SUM(D52,D56,D55)</f>
        <v>3207</v>
      </c>
      <c r="E51" s="266">
        <f t="shared" si="35"/>
        <v>416</v>
      </c>
      <c r="F51" s="25">
        <f t="shared" si="35"/>
        <v>351</v>
      </c>
      <c r="G51" s="25">
        <f t="shared" si="35"/>
        <v>3974</v>
      </c>
      <c r="H51" s="25">
        <f t="shared" si="35"/>
        <v>183</v>
      </c>
      <c r="I51" s="25">
        <f t="shared" si="35"/>
        <v>7220</v>
      </c>
      <c r="J51" s="188">
        <f t="shared" si="35"/>
        <v>3246</v>
      </c>
      <c r="K51" s="196">
        <f t="shared" si="35"/>
        <v>42</v>
      </c>
      <c r="L51" s="196">
        <f t="shared" si="35"/>
        <v>1273</v>
      </c>
      <c r="M51" s="196">
        <f t="shared" si="35"/>
        <v>1931</v>
      </c>
      <c r="N51" s="196">
        <f t="shared" si="35"/>
        <v>0</v>
      </c>
      <c r="O51" s="196">
        <f t="shared" si="35"/>
        <v>0</v>
      </c>
      <c r="P51" s="196">
        <f t="shared" si="35"/>
        <v>0</v>
      </c>
      <c r="Q51" s="196">
        <f t="shared" si="35"/>
        <v>0</v>
      </c>
      <c r="R51" s="196">
        <f t="shared" si="35"/>
        <v>0</v>
      </c>
      <c r="S51" s="197">
        <f t="shared" si="35"/>
        <v>0</v>
      </c>
    </row>
    <row r="52" spans="1:19" s="7" customFormat="1" ht="15.75">
      <c r="A52" s="278" t="s">
        <v>20</v>
      </c>
      <c r="B52" s="264">
        <v>211</v>
      </c>
      <c r="C52" s="265" t="s">
        <v>142</v>
      </c>
      <c r="D52" s="280">
        <f>SUM(D53:D54)</f>
        <v>2480</v>
      </c>
      <c r="E52" s="280">
        <f aca="true" t="shared" si="36" ref="E52:S52">SUM(E53:E54)</f>
        <v>316</v>
      </c>
      <c r="F52" s="77">
        <f t="shared" si="36"/>
        <v>251</v>
      </c>
      <c r="G52" s="77">
        <f t="shared" si="36"/>
        <v>3047</v>
      </c>
      <c r="H52" s="77">
        <f t="shared" si="36"/>
        <v>111</v>
      </c>
      <c r="I52" s="77">
        <f t="shared" si="36"/>
        <v>5505</v>
      </c>
      <c r="J52" s="188">
        <f t="shared" si="36"/>
        <v>2451</v>
      </c>
      <c r="K52" s="202">
        <f>SUM(K53:K54)</f>
        <v>42</v>
      </c>
      <c r="L52" s="202">
        <f t="shared" si="36"/>
        <v>930</v>
      </c>
      <c r="M52" s="202">
        <f t="shared" si="36"/>
        <v>1479</v>
      </c>
      <c r="N52" s="202">
        <f t="shared" si="36"/>
        <v>0</v>
      </c>
      <c r="O52" s="202">
        <f t="shared" si="36"/>
        <v>0</v>
      </c>
      <c r="P52" s="202">
        <f t="shared" si="36"/>
        <v>0</v>
      </c>
      <c r="Q52" s="202">
        <f t="shared" si="36"/>
        <v>0</v>
      </c>
      <c r="R52" s="202">
        <f t="shared" si="36"/>
        <v>0</v>
      </c>
      <c r="S52" s="203">
        <f t="shared" si="36"/>
        <v>0</v>
      </c>
    </row>
    <row r="53" spans="1:19" s="139" customFormat="1" ht="15.75">
      <c r="A53" s="281" t="s">
        <v>103</v>
      </c>
      <c r="B53" s="282">
        <v>211</v>
      </c>
      <c r="C53" s="283" t="s">
        <v>145</v>
      </c>
      <c r="D53" s="284">
        <v>1407</v>
      </c>
      <c r="E53" s="285">
        <v>206</v>
      </c>
      <c r="F53" s="236">
        <v>149</v>
      </c>
      <c r="G53" s="143">
        <f>SUM(D53:F53)</f>
        <v>1762</v>
      </c>
      <c r="H53" s="236">
        <v>51</v>
      </c>
      <c r="I53" s="135">
        <v>3880</v>
      </c>
      <c r="J53" s="184">
        <f>SUM(K53:S53)</f>
        <v>1479</v>
      </c>
      <c r="K53" s="183"/>
      <c r="L53" s="183">
        <v>0</v>
      </c>
      <c r="M53" s="183">
        <v>1479</v>
      </c>
      <c r="N53" s="183"/>
      <c r="O53" s="183"/>
      <c r="P53" s="183"/>
      <c r="Q53" s="183"/>
      <c r="R53" s="183"/>
      <c r="S53" s="204"/>
    </row>
    <row r="54" spans="1:19" s="139" customFormat="1" ht="15.75">
      <c r="A54" s="281" t="s">
        <v>103</v>
      </c>
      <c r="B54" s="282">
        <v>211</v>
      </c>
      <c r="C54" s="283" t="s">
        <v>146</v>
      </c>
      <c r="D54" s="284">
        <v>1073</v>
      </c>
      <c r="E54" s="285">
        <v>110</v>
      </c>
      <c r="F54" s="236">
        <v>102</v>
      </c>
      <c r="G54" s="136">
        <f>SUM(D54:F54)</f>
        <v>1285</v>
      </c>
      <c r="H54" s="236">
        <v>60</v>
      </c>
      <c r="I54" s="135">
        <v>1625</v>
      </c>
      <c r="J54" s="184">
        <f>SUM(K54:S54)</f>
        <v>972</v>
      </c>
      <c r="K54" s="183">
        <v>42</v>
      </c>
      <c r="L54" s="183">
        <v>930</v>
      </c>
      <c r="M54" s="183"/>
      <c r="N54" s="183"/>
      <c r="O54" s="183"/>
      <c r="P54" s="183"/>
      <c r="Q54" s="183"/>
      <c r="R54" s="183"/>
      <c r="S54" s="204"/>
    </row>
    <row r="55" spans="1:19" s="10" customFormat="1" ht="15.75">
      <c r="A55" s="275" t="s">
        <v>20</v>
      </c>
      <c r="B55" s="268">
        <v>212</v>
      </c>
      <c r="C55" s="269" t="s">
        <v>2</v>
      </c>
      <c r="D55" s="286">
        <v>0</v>
      </c>
      <c r="E55" s="286"/>
      <c r="F55" s="237"/>
      <c r="G55" s="23">
        <f>SUM(D55:F55)</f>
        <v>0</v>
      </c>
      <c r="H55" s="237">
        <v>72</v>
      </c>
      <c r="I55" s="92">
        <v>53</v>
      </c>
      <c r="J55" s="189">
        <f>SUM(K55:S55)</f>
        <v>0</v>
      </c>
      <c r="K55" s="198"/>
      <c r="L55" s="198"/>
      <c r="M55" s="198"/>
      <c r="N55" s="198"/>
      <c r="O55" s="198"/>
      <c r="P55" s="198"/>
      <c r="Q55" s="198"/>
      <c r="R55" s="198"/>
      <c r="S55" s="199"/>
    </row>
    <row r="56" spans="1:19" s="7" customFormat="1" ht="15.75">
      <c r="A56" s="278" t="s">
        <v>20</v>
      </c>
      <c r="B56" s="264">
        <v>213</v>
      </c>
      <c r="C56" s="265" t="s">
        <v>3</v>
      </c>
      <c r="D56" s="280">
        <f>SUM(D57:D58)</f>
        <v>727</v>
      </c>
      <c r="E56" s="280">
        <f aca="true" t="shared" si="37" ref="E56:S56">SUM(E57:E58)</f>
        <v>100</v>
      </c>
      <c r="F56" s="77">
        <f t="shared" si="37"/>
        <v>100</v>
      </c>
      <c r="G56" s="77">
        <f t="shared" si="37"/>
        <v>927</v>
      </c>
      <c r="H56" s="77">
        <f t="shared" si="37"/>
        <v>0</v>
      </c>
      <c r="I56" s="77">
        <f t="shared" si="37"/>
        <v>1662</v>
      </c>
      <c r="J56" s="188">
        <f t="shared" si="37"/>
        <v>795</v>
      </c>
      <c r="K56" s="202">
        <f t="shared" si="37"/>
        <v>0</v>
      </c>
      <c r="L56" s="202">
        <f t="shared" si="37"/>
        <v>343</v>
      </c>
      <c r="M56" s="202">
        <f t="shared" si="37"/>
        <v>452</v>
      </c>
      <c r="N56" s="202">
        <f t="shared" si="37"/>
        <v>0</v>
      </c>
      <c r="O56" s="202">
        <f t="shared" si="37"/>
        <v>0</v>
      </c>
      <c r="P56" s="202">
        <f t="shared" si="37"/>
        <v>0</v>
      </c>
      <c r="Q56" s="202">
        <f t="shared" si="37"/>
        <v>0</v>
      </c>
      <c r="R56" s="202">
        <f t="shared" si="37"/>
        <v>0</v>
      </c>
      <c r="S56" s="203">
        <f t="shared" si="37"/>
        <v>0</v>
      </c>
    </row>
    <row r="57" spans="1:19" s="139" customFormat="1" ht="31.5">
      <c r="A57" s="281" t="s">
        <v>103</v>
      </c>
      <c r="B57" s="282">
        <v>213</v>
      </c>
      <c r="C57" s="283" t="s">
        <v>143</v>
      </c>
      <c r="D57" s="284">
        <v>727</v>
      </c>
      <c r="E57" s="285">
        <v>67</v>
      </c>
      <c r="F57" s="236">
        <v>52</v>
      </c>
      <c r="G57" s="143">
        <f>SUM(D57:F57)</f>
        <v>846</v>
      </c>
      <c r="H57" s="236">
        <v>0</v>
      </c>
      <c r="I57" s="135">
        <v>1171</v>
      </c>
      <c r="J57" s="184">
        <f>SUM(K57:S57)</f>
        <v>452</v>
      </c>
      <c r="K57" s="183"/>
      <c r="L57" s="183">
        <v>0</v>
      </c>
      <c r="M57" s="183">
        <v>452</v>
      </c>
      <c r="N57" s="183"/>
      <c r="O57" s="183"/>
      <c r="P57" s="183"/>
      <c r="Q57" s="183"/>
      <c r="R57" s="183"/>
      <c r="S57" s="204"/>
    </row>
    <row r="58" spans="1:19" s="139" customFormat="1" ht="31.5">
      <c r="A58" s="281" t="s">
        <v>103</v>
      </c>
      <c r="B58" s="282">
        <v>213</v>
      </c>
      <c r="C58" s="283" t="s">
        <v>144</v>
      </c>
      <c r="D58" s="284"/>
      <c r="E58" s="285">
        <v>33</v>
      </c>
      <c r="F58" s="236">
        <v>48</v>
      </c>
      <c r="G58" s="136">
        <f>SUM(D58:F58)</f>
        <v>81</v>
      </c>
      <c r="H58" s="236">
        <v>0</v>
      </c>
      <c r="I58" s="135">
        <v>491</v>
      </c>
      <c r="J58" s="184">
        <f>SUM(K58:S58)</f>
        <v>343</v>
      </c>
      <c r="K58" s="183"/>
      <c r="L58" s="183">
        <v>343</v>
      </c>
      <c r="M58" s="183"/>
      <c r="N58" s="183"/>
      <c r="O58" s="183"/>
      <c r="P58" s="183"/>
      <c r="Q58" s="183"/>
      <c r="R58" s="183"/>
      <c r="S58" s="204"/>
    </row>
    <row r="59" spans="1:19" s="7" customFormat="1" ht="15.75">
      <c r="A59" s="278" t="s">
        <v>20</v>
      </c>
      <c r="B59" s="264">
        <v>220</v>
      </c>
      <c r="C59" s="265" t="s">
        <v>4</v>
      </c>
      <c r="D59" s="266">
        <f>SUM(D60:D65)</f>
        <v>363</v>
      </c>
      <c r="E59" s="266">
        <f>SUM(E60:E65)</f>
        <v>14</v>
      </c>
      <c r="F59" s="25">
        <f>SUM(F60:F65)</f>
        <v>33</v>
      </c>
      <c r="G59" s="25">
        <f>SUM(G60:G65)</f>
        <v>410</v>
      </c>
      <c r="H59" s="25">
        <f>SUM(H60:H66)</f>
        <v>218</v>
      </c>
      <c r="I59" s="25">
        <f>SUM(I60:I66)</f>
        <v>934</v>
      </c>
      <c r="J59" s="188">
        <f>SUM(J60:J66)</f>
        <v>557.5</v>
      </c>
      <c r="K59" s="196">
        <f>SUM(K60:K66)</f>
        <v>342</v>
      </c>
      <c r="L59" s="196">
        <f aca="true" t="shared" si="38" ref="L59:S59">SUM(L60:L66)</f>
        <v>56</v>
      </c>
      <c r="M59" s="196">
        <f t="shared" si="38"/>
        <v>0</v>
      </c>
      <c r="N59" s="196">
        <f t="shared" si="38"/>
        <v>0</v>
      </c>
      <c r="O59" s="196">
        <f t="shared" si="38"/>
        <v>159.5</v>
      </c>
      <c r="P59" s="196">
        <f t="shared" si="38"/>
        <v>0</v>
      </c>
      <c r="Q59" s="196">
        <f t="shared" si="38"/>
        <v>0</v>
      </c>
      <c r="R59" s="196">
        <f t="shared" si="38"/>
        <v>0</v>
      </c>
      <c r="S59" s="197">
        <f t="shared" si="38"/>
        <v>0</v>
      </c>
    </row>
    <row r="60" spans="1:19" s="10" customFormat="1" ht="15.75">
      <c r="A60" s="275" t="s">
        <v>20</v>
      </c>
      <c r="B60" s="268">
        <v>221</v>
      </c>
      <c r="C60" s="269" t="s">
        <v>5</v>
      </c>
      <c r="D60" s="270">
        <v>147</v>
      </c>
      <c r="E60" s="270">
        <v>14</v>
      </c>
      <c r="F60" s="238">
        <v>14</v>
      </c>
      <c r="G60" s="23">
        <f aca="true" t="shared" si="39" ref="G60:G69">SUM(D60:F60)</f>
        <v>175</v>
      </c>
      <c r="H60" s="238"/>
      <c r="I60" s="18">
        <v>178</v>
      </c>
      <c r="J60" s="189">
        <f aca="true" t="shared" si="40" ref="J60:J69">SUM(K60:S60)</f>
        <v>100</v>
      </c>
      <c r="K60" s="198">
        <v>100</v>
      </c>
      <c r="L60" s="198"/>
      <c r="M60" s="198"/>
      <c r="N60" s="198"/>
      <c r="O60" s="198"/>
      <c r="P60" s="198"/>
      <c r="Q60" s="198"/>
      <c r="R60" s="198"/>
      <c r="S60" s="199"/>
    </row>
    <row r="61" spans="1:19" s="10" customFormat="1" ht="15.75">
      <c r="A61" s="275" t="s">
        <v>20</v>
      </c>
      <c r="B61" s="268">
        <v>222</v>
      </c>
      <c r="C61" s="269" t="s">
        <v>6</v>
      </c>
      <c r="D61" s="270">
        <v>0</v>
      </c>
      <c r="E61" s="270"/>
      <c r="F61" s="238"/>
      <c r="G61" s="23">
        <f t="shared" si="39"/>
        <v>0</v>
      </c>
      <c r="H61" s="238">
        <v>23</v>
      </c>
      <c r="I61" s="18">
        <v>53</v>
      </c>
      <c r="J61" s="189">
        <f t="shared" si="40"/>
        <v>0</v>
      </c>
      <c r="K61" s="198"/>
      <c r="L61" s="198"/>
      <c r="M61" s="198"/>
      <c r="N61" s="198"/>
      <c r="O61" s="198"/>
      <c r="P61" s="198"/>
      <c r="Q61" s="198"/>
      <c r="R61" s="198"/>
      <c r="S61" s="199"/>
    </row>
    <row r="62" spans="1:19" s="10" customFormat="1" ht="15.75">
      <c r="A62" s="275" t="s">
        <v>20</v>
      </c>
      <c r="B62" s="268">
        <v>223</v>
      </c>
      <c r="C62" s="269" t="s">
        <v>7</v>
      </c>
      <c r="D62" s="286">
        <v>64</v>
      </c>
      <c r="E62" s="286">
        <v>0</v>
      </c>
      <c r="F62" s="237">
        <v>9</v>
      </c>
      <c r="G62" s="23">
        <f t="shared" si="39"/>
        <v>73</v>
      </c>
      <c r="H62" s="237">
        <v>57</v>
      </c>
      <c r="I62" s="92">
        <v>178</v>
      </c>
      <c r="J62" s="189">
        <f t="shared" si="40"/>
        <v>150</v>
      </c>
      <c r="K62" s="198">
        <v>100</v>
      </c>
      <c r="L62" s="198">
        <v>50</v>
      </c>
      <c r="M62" s="198"/>
      <c r="N62" s="198"/>
      <c r="O62" s="198"/>
      <c r="P62" s="198"/>
      <c r="Q62" s="198"/>
      <c r="R62" s="198"/>
      <c r="S62" s="199"/>
    </row>
    <row r="63" spans="1:19" s="10" customFormat="1" ht="15.75" hidden="1">
      <c r="A63" s="275" t="s">
        <v>20</v>
      </c>
      <c r="B63" s="268">
        <v>224</v>
      </c>
      <c r="C63" s="269" t="s">
        <v>8</v>
      </c>
      <c r="D63" s="286">
        <v>0</v>
      </c>
      <c r="E63" s="286"/>
      <c r="F63" s="237"/>
      <c r="G63" s="23">
        <f t="shared" si="39"/>
        <v>0</v>
      </c>
      <c r="H63" s="237"/>
      <c r="I63" s="92"/>
      <c r="J63" s="189">
        <f t="shared" si="40"/>
        <v>0</v>
      </c>
      <c r="K63" s="198"/>
      <c r="L63" s="198"/>
      <c r="M63" s="198"/>
      <c r="N63" s="198"/>
      <c r="O63" s="198"/>
      <c r="P63" s="198"/>
      <c r="Q63" s="198"/>
      <c r="R63" s="198"/>
      <c r="S63" s="199"/>
    </row>
    <row r="64" spans="1:19" s="10" customFormat="1" ht="15.75">
      <c r="A64" s="275" t="s">
        <v>20</v>
      </c>
      <c r="B64" s="268">
        <v>225</v>
      </c>
      <c r="C64" s="269" t="s">
        <v>9</v>
      </c>
      <c r="D64" s="286">
        <v>56</v>
      </c>
      <c r="E64" s="286"/>
      <c r="F64" s="237">
        <v>3</v>
      </c>
      <c r="G64" s="23">
        <f t="shared" si="39"/>
        <v>59</v>
      </c>
      <c r="H64" s="237">
        <v>22</v>
      </c>
      <c r="I64" s="92">
        <v>121</v>
      </c>
      <c r="J64" s="189">
        <f t="shared" si="40"/>
        <v>69</v>
      </c>
      <c r="K64" s="198">
        <v>69</v>
      </c>
      <c r="L64" s="198"/>
      <c r="M64" s="198"/>
      <c r="N64" s="198"/>
      <c r="O64" s="198"/>
      <c r="P64" s="198"/>
      <c r="Q64" s="198"/>
      <c r="R64" s="198"/>
      <c r="S64" s="199"/>
    </row>
    <row r="65" spans="1:19" s="10" customFormat="1" ht="15.75">
      <c r="A65" s="275" t="s">
        <v>20</v>
      </c>
      <c r="B65" s="268">
        <v>226</v>
      </c>
      <c r="C65" s="269" t="s">
        <v>10</v>
      </c>
      <c r="D65" s="270">
        <v>96</v>
      </c>
      <c r="E65" s="270"/>
      <c r="F65" s="238">
        <v>7</v>
      </c>
      <c r="G65" s="23">
        <f t="shared" si="39"/>
        <v>103</v>
      </c>
      <c r="H65" s="238">
        <v>36</v>
      </c>
      <c r="I65" s="18">
        <v>296</v>
      </c>
      <c r="J65" s="189">
        <f t="shared" si="40"/>
        <v>130.5</v>
      </c>
      <c r="K65" s="198">
        <v>73</v>
      </c>
      <c r="L65" s="198">
        <v>6</v>
      </c>
      <c r="M65" s="198"/>
      <c r="N65" s="198"/>
      <c r="O65" s="198">
        <v>51.5</v>
      </c>
      <c r="P65" s="198"/>
      <c r="Q65" s="198"/>
      <c r="R65" s="198"/>
      <c r="S65" s="199"/>
    </row>
    <row r="66" spans="1:19" s="10" customFormat="1" ht="15.75" customHeight="1">
      <c r="A66" s="275" t="s">
        <v>20</v>
      </c>
      <c r="B66" s="268">
        <v>251</v>
      </c>
      <c r="C66" s="269" t="s">
        <v>42</v>
      </c>
      <c r="D66" s="270">
        <v>27</v>
      </c>
      <c r="E66" s="270"/>
      <c r="F66" s="238"/>
      <c r="G66" s="23">
        <f t="shared" si="39"/>
        <v>27</v>
      </c>
      <c r="H66" s="238">
        <v>80</v>
      </c>
      <c r="I66" s="18">
        <v>108</v>
      </c>
      <c r="J66" s="189">
        <f>SUM(K66:S66)</f>
        <v>108</v>
      </c>
      <c r="K66" s="198"/>
      <c r="L66" s="198">
        <v>0</v>
      </c>
      <c r="M66" s="198">
        <v>0</v>
      </c>
      <c r="N66" s="198">
        <v>0</v>
      </c>
      <c r="O66" s="198">
        <v>108</v>
      </c>
      <c r="P66" s="198"/>
      <c r="Q66" s="198">
        <v>0</v>
      </c>
      <c r="R66" s="198">
        <v>0</v>
      </c>
      <c r="S66" s="199">
        <v>0</v>
      </c>
    </row>
    <row r="67" spans="1:19" s="7" customFormat="1" ht="15.75" hidden="1">
      <c r="A67" s="278" t="s">
        <v>20</v>
      </c>
      <c r="B67" s="264">
        <v>262</v>
      </c>
      <c r="C67" s="265" t="s">
        <v>36</v>
      </c>
      <c r="D67" s="266">
        <v>0</v>
      </c>
      <c r="E67" s="266"/>
      <c r="F67" s="239"/>
      <c r="G67" s="23">
        <f t="shared" si="39"/>
        <v>0</v>
      </c>
      <c r="H67" s="239"/>
      <c r="I67" s="25"/>
      <c r="J67" s="188">
        <f t="shared" si="40"/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7">
        <v>0</v>
      </c>
    </row>
    <row r="68" spans="1:19" s="7" customFormat="1" ht="31.5" hidden="1">
      <c r="A68" s="278" t="s">
        <v>20</v>
      </c>
      <c r="B68" s="264">
        <v>263</v>
      </c>
      <c r="C68" s="265" t="s">
        <v>44</v>
      </c>
      <c r="D68" s="266"/>
      <c r="E68" s="266"/>
      <c r="F68" s="239"/>
      <c r="G68" s="23">
        <f t="shared" si="39"/>
        <v>0</v>
      </c>
      <c r="H68" s="239"/>
      <c r="I68" s="25"/>
      <c r="J68" s="188">
        <f t="shared" si="40"/>
        <v>0</v>
      </c>
      <c r="K68" s="196"/>
      <c r="L68" s="196"/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7">
        <v>0</v>
      </c>
    </row>
    <row r="69" spans="1:19" s="7" customFormat="1" ht="15.75">
      <c r="A69" s="278" t="s">
        <v>20</v>
      </c>
      <c r="B69" s="264">
        <v>290</v>
      </c>
      <c r="C69" s="265" t="s">
        <v>12</v>
      </c>
      <c r="D69" s="287">
        <v>1</v>
      </c>
      <c r="E69" s="287"/>
      <c r="F69" s="240"/>
      <c r="G69" s="23">
        <f t="shared" si="39"/>
        <v>1</v>
      </c>
      <c r="H69" s="240"/>
      <c r="I69" s="6">
        <v>15</v>
      </c>
      <c r="J69" s="188">
        <f t="shared" si="40"/>
        <v>1</v>
      </c>
      <c r="K69" s="196">
        <v>1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7">
        <v>0</v>
      </c>
    </row>
    <row r="70" spans="1:19" s="7" customFormat="1" ht="15.75">
      <c r="A70" s="278" t="s">
        <v>20</v>
      </c>
      <c r="B70" s="264">
        <v>300</v>
      </c>
      <c r="C70" s="265" t="s">
        <v>13</v>
      </c>
      <c r="D70" s="266">
        <f aca="true" t="shared" si="41" ref="D70:I70">SUM(D71:D72)</f>
        <v>57</v>
      </c>
      <c r="E70" s="266">
        <f t="shared" si="41"/>
        <v>0</v>
      </c>
      <c r="F70" s="25">
        <f t="shared" si="41"/>
        <v>0</v>
      </c>
      <c r="G70" s="25">
        <f t="shared" si="41"/>
        <v>57</v>
      </c>
      <c r="H70" s="25">
        <f t="shared" si="41"/>
        <v>0</v>
      </c>
      <c r="I70" s="25">
        <f t="shared" si="41"/>
        <v>444</v>
      </c>
      <c r="J70" s="188">
        <f aca="true" t="shared" si="42" ref="J70:S70">SUM(J71:J72)</f>
        <v>100</v>
      </c>
      <c r="K70" s="196">
        <f t="shared" si="42"/>
        <v>100</v>
      </c>
      <c r="L70" s="196">
        <f t="shared" si="42"/>
        <v>0</v>
      </c>
      <c r="M70" s="196">
        <f t="shared" si="42"/>
        <v>0</v>
      </c>
      <c r="N70" s="196">
        <f>SUM(N71:N72)</f>
        <v>0</v>
      </c>
      <c r="O70" s="196">
        <f t="shared" si="42"/>
        <v>0</v>
      </c>
      <c r="P70" s="196">
        <f t="shared" si="42"/>
        <v>0</v>
      </c>
      <c r="Q70" s="196">
        <f t="shared" si="42"/>
        <v>0</v>
      </c>
      <c r="R70" s="196">
        <f>SUM(R71:R72)</f>
        <v>0</v>
      </c>
      <c r="S70" s="197">
        <f t="shared" si="42"/>
        <v>0</v>
      </c>
    </row>
    <row r="71" spans="1:19" s="10" customFormat="1" ht="17.25" customHeight="1">
      <c r="A71" s="275" t="s">
        <v>20</v>
      </c>
      <c r="B71" s="268">
        <v>310</v>
      </c>
      <c r="C71" s="269" t="s">
        <v>14</v>
      </c>
      <c r="D71" s="270">
        <v>0</v>
      </c>
      <c r="E71" s="270"/>
      <c r="F71" s="238"/>
      <c r="G71" s="23">
        <f>SUM(D71:F71)</f>
        <v>0</v>
      </c>
      <c r="H71" s="238"/>
      <c r="I71" s="18">
        <v>146</v>
      </c>
      <c r="J71" s="189">
        <f>SUM(K71:S71)</f>
        <v>0</v>
      </c>
      <c r="K71" s="198"/>
      <c r="L71" s="198"/>
      <c r="M71" s="198"/>
      <c r="N71" s="198"/>
      <c r="O71" s="198"/>
      <c r="P71" s="198"/>
      <c r="Q71" s="198"/>
      <c r="R71" s="198"/>
      <c r="S71" s="199"/>
    </row>
    <row r="72" spans="1:19" s="10" customFormat="1" ht="15.75">
      <c r="A72" s="275" t="s">
        <v>20</v>
      </c>
      <c r="B72" s="268">
        <v>340</v>
      </c>
      <c r="C72" s="269" t="s">
        <v>15</v>
      </c>
      <c r="D72" s="270">
        <v>57</v>
      </c>
      <c r="E72" s="270"/>
      <c r="F72" s="238"/>
      <c r="G72" s="23">
        <f>SUM(D72:F72)</f>
        <v>57</v>
      </c>
      <c r="H72" s="238"/>
      <c r="I72" s="18">
        <v>298</v>
      </c>
      <c r="J72" s="189">
        <f>SUM(K72:S72)</f>
        <v>100</v>
      </c>
      <c r="K72" s="198">
        <v>100</v>
      </c>
      <c r="L72" s="198"/>
      <c r="M72" s="198"/>
      <c r="N72" s="198"/>
      <c r="O72" s="198"/>
      <c r="P72" s="198"/>
      <c r="Q72" s="198"/>
      <c r="R72" s="198"/>
      <c r="S72" s="199"/>
    </row>
    <row r="73" spans="1:19" s="10" customFormat="1" ht="15.75">
      <c r="A73" s="276"/>
      <c r="B73" s="272"/>
      <c r="C73" s="288" t="s">
        <v>18</v>
      </c>
      <c r="D73" s="274">
        <f>SUM(D51,D59,D68,D69,D70,D66)</f>
        <v>3655</v>
      </c>
      <c r="E73" s="274">
        <f>SUM(E51,E59,E68,E69,E70,E66)</f>
        <v>430</v>
      </c>
      <c r="F73" s="19">
        <f>SUM(F51,F59,F68,F69,F70,F66)</f>
        <v>384</v>
      </c>
      <c r="G73" s="19">
        <f>SUM(G51,G59,G68,G69,G70,G66)</f>
        <v>4469</v>
      </c>
      <c r="H73" s="19">
        <f>SUM(H51,H59,H68,H69,H70)</f>
        <v>401</v>
      </c>
      <c r="I73" s="19">
        <f>SUM(I51,I59,I68,I69,I70)</f>
        <v>8613</v>
      </c>
      <c r="J73" s="188">
        <f aca="true" t="shared" si="43" ref="J73:S73">SUM(J51,J59,J68,J69,J70)</f>
        <v>3904.5</v>
      </c>
      <c r="K73" s="200">
        <f t="shared" si="43"/>
        <v>485</v>
      </c>
      <c r="L73" s="200">
        <f t="shared" si="43"/>
        <v>1329</v>
      </c>
      <c r="M73" s="200">
        <f t="shared" si="43"/>
        <v>1931</v>
      </c>
      <c r="N73" s="200">
        <f>SUM(N51,N59,N68,N69,N70)</f>
        <v>0</v>
      </c>
      <c r="O73" s="200">
        <f t="shared" si="43"/>
        <v>159.5</v>
      </c>
      <c r="P73" s="200">
        <f t="shared" si="43"/>
        <v>0</v>
      </c>
      <c r="Q73" s="200">
        <f t="shared" si="43"/>
        <v>0</v>
      </c>
      <c r="R73" s="200">
        <f>SUM(R51,R59,R68,R69,R70)</f>
        <v>0</v>
      </c>
      <c r="S73" s="201">
        <f t="shared" si="43"/>
        <v>0</v>
      </c>
    </row>
    <row r="74" spans="1:19" s="7" customFormat="1" ht="15.75" hidden="1">
      <c r="A74" s="278" t="s">
        <v>66</v>
      </c>
      <c r="B74" s="264">
        <v>210</v>
      </c>
      <c r="C74" s="265" t="s">
        <v>30</v>
      </c>
      <c r="D74" s="266">
        <f aca="true" t="shared" si="44" ref="D74:I74">SUM(D75:D77)</f>
        <v>0</v>
      </c>
      <c r="E74" s="266">
        <f t="shared" si="44"/>
        <v>0</v>
      </c>
      <c r="F74" s="25">
        <f t="shared" si="44"/>
        <v>0</v>
      </c>
      <c r="G74" s="25">
        <f t="shared" si="44"/>
        <v>0</v>
      </c>
      <c r="H74" s="25">
        <f t="shared" si="44"/>
        <v>0</v>
      </c>
      <c r="I74" s="25">
        <f t="shared" si="44"/>
        <v>0</v>
      </c>
      <c r="J74" s="188">
        <f aca="true" t="shared" si="45" ref="J74:S74">SUM(J75:J77)</f>
        <v>0</v>
      </c>
      <c r="K74" s="196">
        <f t="shared" si="45"/>
        <v>0</v>
      </c>
      <c r="L74" s="196">
        <f t="shared" si="45"/>
        <v>0</v>
      </c>
      <c r="M74" s="196"/>
      <c r="N74" s="196">
        <f>SUM(N75:N77)</f>
        <v>0</v>
      </c>
      <c r="O74" s="196">
        <f t="shared" si="45"/>
        <v>0</v>
      </c>
      <c r="P74" s="196">
        <f t="shared" si="45"/>
        <v>0</v>
      </c>
      <c r="Q74" s="196">
        <f t="shared" si="45"/>
        <v>0</v>
      </c>
      <c r="R74" s="196">
        <f>SUM(R75:R77)</f>
        <v>0</v>
      </c>
      <c r="S74" s="197">
        <f t="shared" si="45"/>
        <v>0</v>
      </c>
    </row>
    <row r="75" spans="1:19" s="10" customFormat="1" ht="15.75" hidden="1">
      <c r="A75" s="275" t="s">
        <v>66</v>
      </c>
      <c r="B75" s="268">
        <v>211</v>
      </c>
      <c r="C75" s="269" t="s">
        <v>1</v>
      </c>
      <c r="D75" s="270"/>
      <c r="E75" s="270"/>
      <c r="F75" s="18"/>
      <c r="G75" s="18"/>
      <c r="H75" s="18"/>
      <c r="I75" s="18"/>
      <c r="J75" s="189"/>
      <c r="K75" s="198"/>
      <c r="L75" s="198"/>
      <c r="M75" s="198"/>
      <c r="N75" s="198"/>
      <c r="O75" s="198"/>
      <c r="P75" s="198"/>
      <c r="Q75" s="198"/>
      <c r="R75" s="198"/>
      <c r="S75" s="199"/>
    </row>
    <row r="76" spans="1:19" s="10" customFormat="1" ht="15.75" hidden="1">
      <c r="A76" s="275" t="s">
        <v>66</v>
      </c>
      <c r="B76" s="268">
        <v>212</v>
      </c>
      <c r="C76" s="269" t="s">
        <v>2</v>
      </c>
      <c r="D76" s="270"/>
      <c r="E76" s="270"/>
      <c r="F76" s="18"/>
      <c r="G76" s="18"/>
      <c r="H76" s="18"/>
      <c r="I76" s="18"/>
      <c r="J76" s="189"/>
      <c r="K76" s="198"/>
      <c r="L76" s="198"/>
      <c r="M76" s="198"/>
      <c r="N76" s="198"/>
      <c r="O76" s="198"/>
      <c r="P76" s="198"/>
      <c r="Q76" s="198"/>
      <c r="R76" s="198"/>
      <c r="S76" s="199"/>
    </row>
    <row r="77" spans="1:19" s="10" customFormat="1" ht="15.75" hidden="1">
      <c r="A77" s="275" t="s">
        <v>66</v>
      </c>
      <c r="B77" s="268">
        <v>213</v>
      </c>
      <c r="C77" s="269" t="s">
        <v>3</v>
      </c>
      <c r="D77" s="270"/>
      <c r="E77" s="270"/>
      <c r="F77" s="18"/>
      <c r="G77" s="18"/>
      <c r="H77" s="18"/>
      <c r="I77" s="18"/>
      <c r="J77" s="189"/>
      <c r="K77" s="198"/>
      <c r="L77" s="198"/>
      <c r="M77" s="198"/>
      <c r="N77" s="198"/>
      <c r="O77" s="198"/>
      <c r="P77" s="198"/>
      <c r="Q77" s="198"/>
      <c r="R77" s="198"/>
      <c r="S77" s="199"/>
    </row>
    <row r="78" spans="1:19" s="7" customFormat="1" ht="15.75" hidden="1">
      <c r="A78" s="278" t="s">
        <v>66</v>
      </c>
      <c r="B78" s="264">
        <v>220</v>
      </c>
      <c r="C78" s="265" t="s">
        <v>4</v>
      </c>
      <c r="D78" s="266">
        <f aca="true" t="shared" si="46" ref="D78:I78">SUM(D79:D84)</f>
        <v>0</v>
      </c>
      <c r="E78" s="266">
        <f t="shared" si="46"/>
        <v>0</v>
      </c>
      <c r="F78" s="25">
        <f t="shared" si="46"/>
        <v>0</v>
      </c>
      <c r="G78" s="25">
        <f t="shared" si="46"/>
        <v>0</v>
      </c>
      <c r="H78" s="25">
        <f t="shared" si="46"/>
        <v>0</v>
      </c>
      <c r="I78" s="25">
        <f t="shared" si="46"/>
        <v>0</v>
      </c>
      <c r="J78" s="188">
        <f aca="true" t="shared" si="47" ref="J78:S78">SUM(J79:J84)</f>
        <v>0</v>
      </c>
      <c r="K78" s="196">
        <f t="shared" si="47"/>
        <v>0</v>
      </c>
      <c r="L78" s="196">
        <f t="shared" si="47"/>
        <v>0</v>
      </c>
      <c r="M78" s="196"/>
      <c r="N78" s="196">
        <f>SUM(N79:N84)</f>
        <v>0</v>
      </c>
      <c r="O78" s="196">
        <f t="shared" si="47"/>
        <v>0</v>
      </c>
      <c r="P78" s="196">
        <f t="shared" si="47"/>
        <v>0</v>
      </c>
      <c r="Q78" s="196">
        <f t="shared" si="47"/>
        <v>0</v>
      </c>
      <c r="R78" s="196">
        <f>SUM(R79:R84)</f>
        <v>0</v>
      </c>
      <c r="S78" s="197">
        <f t="shared" si="47"/>
        <v>0</v>
      </c>
    </row>
    <row r="79" spans="1:19" s="10" customFormat="1" ht="15.75" hidden="1">
      <c r="A79" s="275" t="s">
        <v>66</v>
      </c>
      <c r="B79" s="268">
        <v>221</v>
      </c>
      <c r="C79" s="269" t="s">
        <v>5</v>
      </c>
      <c r="D79" s="270"/>
      <c r="E79" s="270"/>
      <c r="F79" s="18"/>
      <c r="G79" s="18"/>
      <c r="H79" s="18"/>
      <c r="I79" s="18"/>
      <c r="J79" s="189"/>
      <c r="K79" s="198"/>
      <c r="L79" s="198"/>
      <c r="M79" s="198"/>
      <c r="N79" s="198"/>
      <c r="O79" s="198"/>
      <c r="P79" s="198"/>
      <c r="Q79" s="198"/>
      <c r="R79" s="198"/>
      <c r="S79" s="199"/>
    </row>
    <row r="80" spans="1:19" s="10" customFormat="1" ht="15.75" hidden="1">
      <c r="A80" s="275" t="s">
        <v>66</v>
      </c>
      <c r="B80" s="268">
        <v>222</v>
      </c>
      <c r="C80" s="269" t="s">
        <v>6</v>
      </c>
      <c r="D80" s="270"/>
      <c r="E80" s="270"/>
      <c r="F80" s="18"/>
      <c r="G80" s="18"/>
      <c r="H80" s="18"/>
      <c r="I80" s="18"/>
      <c r="J80" s="189"/>
      <c r="K80" s="198"/>
      <c r="L80" s="198"/>
      <c r="M80" s="198"/>
      <c r="N80" s="198"/>
      <c r="O80" s="198"/>
      <c r="P80" s="198"/>
      <c r="Q80" s="198"/>
      <c r="R80" s="198"/>
      <c r="S80" s="199"/>
    </row>
    <row r="81" spans="1:19" s="10" customFormat="1" ht="15.75" hidden="1">
      <c r="A81" s="275" t="s">
        <v>66</v>
      </c>
      <c r="B81" s="268">
        <v>223</v>
      </c>
      <c r="C81" s="269" t="s">
        <v>7</v>
      </c>
      <c r="D81" s="270"/>
      <c r="E81" s="270"/>
      <c r="F81" s="18"/>
      <c r="G81" s="18"/>
      <c r="H81" s="18"/>
      <c r="I81" s="18"/>
      <c r="J81" s="189"/>
      <c r="K81" s="198"/>
      <c r="L81" s="198"/>
      <c r="M81" s="198"/>
      <c r="N81" s="198"/>
      <c r="O81" s="198"/>
      <c r="P81" s="198"/>
      <c r="Q81" s="198"/>
      <c r="R81" s="198"/>
      <c r="S81" s="199"/>
    </row>
    <row r="82" spans="1:19" s="10" customFormat="1" ht="15.75" hidden="1">
      <c r="A82" s="275" t="s">
        <v>66</v>
      </c>
      <c r="B82" s="268">
        <v>224</v>
      </c>
      <c r="C82" s="269" t="s">
        <v>8</v>
      </c>
      <c r="D82" s="270"/>
      <c r="E82" s="270"/>
      <c r="F82" s="18"/>
      <c r="G82" s="18"/>
      <c r="H82" s="18"/>
      <c r="I82" s="18"/>
      <c r="J82" s="189"/>
      <c r="K82" s="198"/>
      <c r="L82" s="198"/>
      <c r="M82" s="198"/>
      <c r="N82" s="198"/>
      <c r="O82" s="198"/>
      <c r="P82" s="198"/>
      <c r="Q82" s="198"/>
      <c r="R82" s="198"/>
      <c r="S82" s="199"/>
    </row>
    <row r="83" spans="1:19" s="10" customFormat="1" ht="15.75" hidden="1">
      <c r="A83" s="275" t="s">
        <v>66</v>
      </c>
      <c r="B83" s="268">
        <v>225</v>
      </c>
      <c r="C83" s="269" t="s">
        <v>9</v>
      </c>
      <c r="D83" s="270"/>
      <c r="E83" s="270"/>
      <c r="F83" s="18"/>
      <c r="G83" s="18"/>
      <c r="H83" s="18"/>
      <c r="I83" s="18"/>
      <c r="J83" s="189"/>
      <c r="K83" s="198"/>
      <c r="L83" s="198"/>
      <c r="M83" s="198"/>
      <c r="N83" s="198"/>
      <c r="O83" s="198"/>
      <c r="P83" s="198"/>
      <c r="Q83" s="198"/>
      <c r="R83" s="198"/>
      <c r="S83" s="199"/>
    </row>
    <row r="84" spans="1:19" s="10" customFormat="1" ht="15.75" hidden="1">
      <c r="A84" s="275" t="s">
        <v>66</v>
      </c>
      <c r="B84" s="268">
        <v>226</v>
      </c>
      <c r="C84" s="269" t="s">
        <v>10</v>
      </c>
      <c r="D84" s="270"/>
      <c r="E84" s="270"/>
      <c r="F84" s="18"/>
      <c r="G84" s="18"/>
      <c r="H84" s="18"/>
      <c r="I84" s="18"/>
      <c r="J84" s="189"/>
      <c r="K84" s="198"/>
      <c r="L84" s="198"/>
      <c r="M84" s="198"/>
      <c r="N84" s="198"/>
      <c r="O84" s="198"/>
      <c r="P84" s="198"/>
      <c r="Q84" s="198"/>
      <c r="R84" s="198"/>
      <c r="S84" s="199"/>
    </row>
    <row r="85" spans="1:19" s="89" customFormat="1" ht="18" customHeight="1">
      <c r="A85" s="275" t="s">
        <v>66</v>
      </c>
      <c r="B85" s="268">
        <v>251</v>
      </c>
      <c r="C85" s="269" t="s">
        <v>42</v>
      </c>
      <c r="D85" s="270">
        <v>225</v>
      </c>
      <c r="E85" s="270">
        <v>22</v>
      </c>
      <c r="F85" s="238">
        <v>23</v>
      </c>
      <c r="G85" s="23">
        <f>SUM(D85:F85)</f>
        <v>270</v>
      </c>
      <c r="H85" s="238"/>
      <c r="I85" s="18">
        <v>270</v>
      </c>
      <c r="J85" s="189">
        <f>SUM(K85:S85)</f>
        <v>270</v>
      </c>
      <c r="K85" s="198"/>
      <c r="L85" s="205"/>
      <c r="M85" s="205"/>
      <c r="N85" s="205"/>
      <c r="O85" s="198">
        <v>270</v>
      </c>
      <c r="P85" s="198"/>
      <c r="Q85" s="205"/>
      <c r="R85" s="205"/>
      <c r="S85" s="206"/>
    </row>
    <row r="86" spans="1:19" s="89" customFormat="1" ht="18" customHeight="1">
      <c r="A86" s="275" t="s">
        <v>66</v>
      </c>
      <c r="B86" s="268">
        <v>251</v>
      </c>
      <c r="C86" s="269" t="s">
        <v>42</v>
      </c>
      <c r="D86" s="270"/>
      <c r="E86" s="270"/>
      <c r="F86" s="238"/>
      <c r="G86" s="23">
        <v>0</v>
      </c>
      <c r="H86" s="238"/>
      <c r="I86" s="18">
        <v>3</v>
      </c>
      <c r="J86" s="189">
        <f>SUM(K86:S86)</f>
        <v>3</v>
      </c>
      <c r="K86" s="198"/>
      <c r="L86" s="205"/>
      <c r="M86" s="205"/>
      <c r="N86" s="205"/>
      <c r="O86" s="198">
        <v>3</v>
      </c>
      <c r="P86" s="198"/>
      <c r="Q86" s="205"/>
      <c r="R86" s="205"/>
      <c r="S86" s="206"/>
    </row>
    <row r="87" spans="1:19" s="7" customFormat="1" ht="15.75" hidden="1">
      <c r="A87" s="278" t="s">
        <v>66</v>
      </c>
      <c r="B87" s="264">
        <v>262</v>
      </c>
      <c r="C87" s="265" t="s">
        <v>36</v>
      </c>
      <c r="D87" s="266">
        <v>0</v>
      </c>
      <c r="E87" s="266">
        <v>0</v>
      </c>
      <c r="F87" s="239">
        <v>0</v>
      </c>
      <c r="G87" s="25">
        <v>0</v>
      </c>
      <c r="H87" s="239">
        <v>0</v>
      </c>
      <c r="I87" s="25">
        <v>0</v>
      </c>
      <c r="J87" s="188">
        <v>0</v>
      </c>
      <c r="K87" s="196">
        <v>0</v>
      </c>
      <c r="L87" s="196">
        <v>0</v>
      </c>
      <c r="M87" s="196"/>
      <c r="N87" s="196">
        <v>0</v>
      </c>
      <c r="O87" s="196">
        <v>0</v>
      </c>
      <c r="P87" s="196">
        <v>0</v>
      </c>
      <c r="Q87" s="196">
        <v>0</v>
      </c>
      <c r="R87" s="196">
        <v>0</v>
      </c>
      <c r="S87" s="197">
        <v>0</v>
      </c>
    </row>
    <row r="88" spans="1:19" s="7" customFormat="1" ht="31.5" hidden="1">
      <c r="A88" s="278" t="s">
        <v>66</v>
      </c>
      <c r="B88" s="264">
        <v>263</v>
      </c>
      <c r="C88" s="265" t="s">
        <v>44</v>
      </c>
      <c r="D88" s="266">
        <v>0</v>
      </c>
      <c r="E88" s="266">
        <v>0</v>
      </c>
      <c r="F88" s="239">
        <v>0</v>
      </c>
      <c r="G88" s="25">
        <v>0</v>
      </c>
      <c r="H88" s="239">
        <v>0</v>
      </c>
      <c r="I88" s="25">
        <v>0</v>
      </c>
      <c r="J88" s="188">
        <v>0</v>
      </c>
      <c r="K88" s="196">
        <v>0</v>
      </c>
      <c r="L88" s="196">
        <v>0</v>
      </c>
      <c r="M88" s="196"/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7">
        <v>0</v>
      </c>
    </row>
    <row r="89" spans="1:19" s="7" customFormat="1" ht="15.75" hidden="1">
      <c r="A89" s="278" t="s">
        <v>66</v>
      </c>
      <c r="B89" s="264">
        <v>290</v>
      </c>
      <c r="C89" s="265" t="s">
        <v>12</v>
      </c>
      <c r="D89" s="287">
        <v>0</v>
      </c>
      <c r="E89" s="287">
        <v>0</v>
      </c>
      <c r="F89" s="240">
        <v>0</v>
      </c>
      <c r="G89" s="6">
        <v>0</v>
      </c>
      <c r="H89" s="240">
        <v>0</v>
      </c>
      <c r="I89" s="6">
        <v>0</v>
      </c>
      <c r="J89" s="188">
        <v>0</v>
      </c>
      <c r="K89" s="196">
        <v>0</v>
      </c>
      <c r="L89" s="196">
        <v>0</v>
      </c>
      <c r="M89" s="196"/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7">
        <v>0</v>
      </c>
    </row>
    <row r="90" spans="1:19" s="7" customFormat="1" ht="15.75" hidden="1">
      <c r="A90" s="278" t="s">
        <v>66</v>
      </c>
      <c r="B90" s="264">
        <v>300</v>
      </c>
      <c r="C90" s="265" t="s">
        <v>13</v>
      </c>
      <c r="D90" s="266">
        <f aca="true" t="shared" si="48" ref="D90:I90">SUM(D91:D92)</f>
        <v>0</v>
      </c>
      <c r="E90" s="266">
        <f t="shared" si="48"/>
        <v>0</v>
      </c>
      <c r="F90" s="239">
        <f t="shared" si="48"/>
        <v>0</v>
      </c>
      <c r="G90" s="25">
        <f t="shared" si="48"/>
        <v>0</v>
      </c>
      <c r="H90" s="239">
        <f t="shared" si="48"/>
        <v>0</v>
      </c>
      <c r="I90" s="25">
        <f t="shared" si="48"/>
        <v>0</v>
      </c>
      <c r="J90" s="188">
        <f aca="true" t="shared" si="49" ref="J90:S90">SUM(J91:J92)</f>
        <v>0</v>
      </c>
      <c r="K90" s="196">
        <f t="shared" si="49"/>
        <v>0</v>
      </c>
      <c r="L90" s="196">
        <f t="shared" si="49"/>
        <v>0</v>
      </c>
      <c r="M90" s="196"/>
      <c r="N90" s="196">
        <f>SUM(N91:N92)</f>
        <v>0</v>
      </c>
      <c r="O90" s="196">
        <f t="shared" si="49"/>
        <v>0</v>
      </c>
      <c r="P90" s="196">
        <f t="shared" si="49"/>
        <v>0</v>
      </c>
      <c r="Q90" s="196">
        <f t="shared" si="49"/>
        <v>0</v>
      </c>
      <c r="R90" s="196">
        <f>SUM(R91:R92)</f>
        <v>0</v>
      </c>
      <c r="S90" s="197">
        <f t="shared" si="49"/>
        <v>0</v>
      </c>
    </row>
    <row r="91" spans="1:19" s="10" customFormat="1" ht="15.75" hidden="1">
      <c r="A91" s="275" t="s">
        <v>66</v>
      </c>
      <c r="B91" s="268">
        <v>310</v>
      </c>
      <c r="C91" s="269" t="s">
        <v>14</v>
      </c>
      <c r="D91" s="270"/>
      <c r="E91" s="270"/>
      <c r="F91" s="238"/>
      <c r="G91" s="18"/>
      <c r="H91" s="238"/>
      <c r="I91" s="18"/>
      <c r="J91" s="189"/>
      <c r="K91" s="198"/>
      <c r="L91" s="198"/>
      <c r="M91" s="198"/>
      <c r="N91" s="198"/>
      <c r="O91" s="198"/>
      <c r="P91" s="198"/>
      <c r="Q91" s="198"/>
      <c r="R91" s="198"/>
      <c r="S91" s="199"/>
    </row>
    <row r="92" spans="1:19" s="10" customFormat="1" ht="15.75" hidden="1">
      <c r="A92" s="275" t="s">
        <v>66</v>
      </c>
      <c r="B92" s="268">
        <v>340</v>
      </c>
      <c r="C92" s="269" t="s">
        <v>15</v>
      </c>
      <c r="D92" s="270"/>
      <c r="E92" s="270"/>
      <c r="F92" s="238"/>
      <c r="G92" s="18"/>
      <c r="H92" s="238"/>
      <c r="I92" s="18"/>
      <c r="J92" s="189"/>
      <c r="K92" s="198"/>
      <c r="L92" s="198"/>
      <c r="M92" s="198"/>
      <c r="N92" s="198"/>
      <c r="O92" s="198"/>
      <c r="P92" s="198"/>
      <c r="Q92" s="198"/>
      <c r="R92" s="198"/>
      <c r="S92" s="199"/>
    </row>
    <row r="93" spans="1:19" s="10" customFormat="1" ht="15.75">
      <c r="A93" s="276"/>
      <c r="B93" s="272"/>
      <c r="C93" s="288" t="s">
        <v>18</v>
      </c>
      <c r="D93" s="274">
        <f aca="true" t="shared" si="50" ref="D93:I93">SUM(D85:D92)</f>
        <v>225</v>
      </c>
      <c r="E93" s="274">
        <f t="shared" si="50"/>
        <v>22</v>
      </c>
      <c r="F93" s="19">
        <f t="shared" si="50"/>
        <v>23</v>
      </c>
      <c r="G93" s="19">
        <f t="shared" si="50"/>
        <v>270</v>
      </c>
      <c r="H93" s="19">
        <f t="shared" si="50"/>
        <v>0</v>
      </c>
      <c r="I93" s="19">
        <f t="shared" si="50"/>
        <v>273</v>
      </c>
      <c r="J93" s="188">
        <f>SUM(J85:J86)</f>
        <v>273</v>
      </c>
      <c r="K93" s="188">
        <f aca="true" t="shared" si="51" ref="K93:S93">SUM(K85:K86)</f>
        <v>0</v>
      </c>
      <c r="L93" s="188">
        <f t="shared" si="51"/>
        <v>0</v>
      </c>
      <c r="M93" s="188">
        <f t="shared" si="51"/>
        <v>0</v>
      </c>
      <c r="N93" s="188">
        <f t="shared" si="51"/>
        <v>0</v>
      </c>
      <c r="O93" s="188">
        <f t="shared" si="51"/>
        <v>273</v>
      </c>
      <c r="P93" s="188">
        <f t="shared" si="51"/>
        <v>0</v>
      </c>
      <c r="Q93" s="188">
        <f t="shared" si="51"/>
        <v>0</v>
      </c>
      <c r="R93" s="188">
        <f t="shared" si="51"/>
        <v>0</v>
      </c>
      <c r="S93" s="188">
        <f t="shared" si="51"/>
        <v>0</v>
      </c>
    </row>
    <row r="94" spans="1:19" s="13" customFormat="1" ht="15.75" hidden="1">
      <c r="A94" s="289" t="s">
        <v>78</v>
      </c>
      <c r="B94" s="290">
        <v>290</v>
      </c>
      <c r="C94" s="291" t="s">
        <v>79</v>
      </c>
      <c r="D94" s="292">
        <v>0</v>
      </c>
      <c r="E94" s="292"/>
      <c r="F94" s="24"/>
      <c r="G94" s="125">
        <f>SUM(D94:F94)</f>
        <v>0</v>
      </c>
      <c r="H94" s="24">
        <v>0</v>
      </c>
      <c r="I94" s="24">
        <v>0</v>
      </c>
      <c r="J94" s="190">
        <f>SUM(K94:S94)</f>
        <v>0</v>
      </c>
      <c r="K94" s="207"/>
      <c r="L94" s="207">
        <v>0</v>
      </c>
      <c r="M94" s="207"/>
      <c r="N94" s="207">
        <v>0</v>
      </c>
      <c r="O94" s="207">
        <v>0</v>
      </c>
      <c r="P94" s="207">
        <v>0</v>
      </c>
      <c r="Q94" s="207">
        <v>0</v>
      </c>
      <c r="R94" s="207">
        <v>0</v>
      </c>
      <c r="S94" s="208">
        <v>0</v>
      </c>
    </row>
    <row r="95" spans="1:19" s="13" customFormat="1" ht="15" hidden="1">
      <c r="A95" s="289" t="s">
        <v>24</v>
      </c>
      <c r="B95" s="290">
        <v>231</v>
      </c>
      <c r="C95" s="291" t="s">
        <v>25</v>
      </c>
      <c r="D95" s="292">
        <v>0</v>
      </c>
      <c r="E95" s="292">
        <v>0</v>
      </c>
      <c r="F95" s="24">
        <v>0</v>
      </c>
      <c r="G95" s="24">
        <v>0</v>
      </c>
      <c r="H95" s="24">
        <v>0</v>
      </c>
      <c r="I95" s="24">
        <v>0</v>
      </c>
      <c r="J95" s="190">
        <f>SUM(K95:S95)</f>
        <v>0</v>
      </c>
      <c r="K95" s="207">
        <v>0</v>
      </c>
      <c r="L95" s="207">
        <v>0</v>
      </c>
      <c r="M95" s="207"/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8">
        <v>0</v>
      </c>
    </row>
    <row r="96" spans="1:19" s="13" customFormat="1" ht="15.75">
      <c r="A96" s="289" t="s">
        <v>24</v>
      </c>
      <c r="B96" s="290">
        <v>290</v>
      </c>
      <c r="C96" s="291" t="s">
        <v>26</v>
      </c>
      <c r="D96" s="292">
        <v>0</v>
      </c>
      <c r="E96" s="292">
        <v>0</v>
      </c>
      <c r="F96" s="241">
        <v>0</v>
      </c>
      <c r="G96" s="125">
        <f>SUM(D96:F96)</f>
        <v>0</v>
      </c>
      <c r="H96" s="241">
        <v>0</v>
      </c>
      <c r="I96" s="24">
        <v>10</v>
      </c>
      <c r="J96" s="190">
        <f>SUM(K96:S96)</f>
        <v>10</v>
      </c>
      <c r="K96" s="207">
        <v>10</v>
      </c>
      <c r="L96" s="207">
        <v>0</v>
      </c>
      <c r="M96" s="207"/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8">
        <v>0</v>
      </c>
    </row>
    <row r="97" spans="1:19" s="13" customFormat="1" ht="15">
      <c r="A97" s="289" t="s">
        <v>97</v>
      </c>
      <c r="B97" s="290">
        <v>226</v>
      </c>
      <c r="C97" s="291" t="s">
        <v>27</v>
      </c>
      <c r="D97" s="292">
        <v>6</v>
      </c>
      <c r="E97" s="292">
        <v>0</v>
      </c>
      <c r="F97" s="241">
        <v>0</v>
      </c>
      <c r="G97" s="24">
        <v>0</v>
      </c>
      <c r="H97" s="241">
        <v>0</v>
      </c>
      <c r="I97" s="24">
        <v>0</v>
      </c>
      <c r="J97" s="190">
        <f>SUM(K97:S97)</f>
        <v>0</v>
      </c>
      <c r="K97" s="207">
        <v>0</v>
      </c>
      <c r="L97" s="207">
        <v>0</v>
      </c>
      <c r="M97" s="207"/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8">
        <v>0</v>
      </c>
    </row>
    <row r="98" spans="1:19" s="13" customFormat="1" ht="15">
      <c r="A98" s="289" t="s">
        <v>97</v>
      </c>
      <c r="B98" s="290">
        <v>290</v>
      </c>
      <c r="C98" s="291" t="s">
        <v>27</v>
      </c>
      <c r="D98" s="292">
        <v>3</v>
      </c>
      <c r="E98" s="292">
        <v>0</v>
      </c>
      <c r="F98" s="241">
        <v>0</v>
      </c>
      <c r="G98" s="24">
        <v>0</v>
      </c>
      <c r="H98" s="241">
        <v>0</v>
      </c>
      <c r="I98" s="24">
        <v>10</v>
      </c>
      <c r="J98" s="190">
        <f>SUM(K98:S98)</f>
        <v>4</v>
      </c>
      <c r="K98" s="207">
        <v>0</v>
      </c>
      <c r="L98" s="207">
        <v>4</v>
      </c>
      <c r="M98" s="207"/>
      <c r="N98" s="207">
        <v>0</v>
      </c>
      <c r="O98" s="207">
        <v>0</v>
      </c>
      <c r="P98" s="207">
        <v>0</v>
      </c>
      <c r="Q98" s="207">
        <v>0</v>
      </c>
      <c r="R98" s="207">
        <v>0</v>
      </c>
      <c r="S98" s="208">
        <v>0</v>
      </c>
    </row>
    <row r="99" spans="1:19" s="28" customFormat="1" ht="18.75">
      <c r="A99" s="351" t="s">
        <v>28</v>
      </c>
      <c r="B99" s="352"/>
      <c r="C99" s="352"/>
      <c r="D99" s="293">
        <f aca="true" t="shared" si="52" ref="D99:S99">SUM(D33,D50,D73,D95,D96,D98,D97,D93,D94)</f>
        <v>4921</v>
      </c>
      <c r="E99" s="293">
        <f t="shared" si="52"/>
        <v>588</v>
      </c>
      <c r="F99" s="26">
        <f t="shared" si="52"/>
        <v>522</v>
      </c>
      <c r="G99" s="26">
        <f t="shared" si="52"/>
        <v>6022</v>
      </c>
      <c r="H99" s="26">
        <f t="shared" si="52"/>
        <v>401</v>
      </c>
      <c r="I99" s="26">
        <f>SUM(I33,I50,I73,I95,I96,I98,I97,I93,I94)</f>
        <v>10546</v>
      </c>
      <c r="J99" s="191">
        <f t="shared" si="52"/>
        <v>5417.5</v>
      </c>
      <c r="K99" s="209">
        <f>SUM(K33,K50,K73,K95,K96,K98,K97,K93,K94)</f>
        <v>535</v>
      </c>
      <c r="L99" s="209">
        <f t="shared" si="52"/>
        <v>1933</v>
      </c>
      <c r="M99" s="209">
        <f t="shared" si="52"/>
        <v>2181</v>
      </c>
      <c r="N99" s="209">
        <f t="shared" si="52"/>
        <v>0</v>
      </c>
      <c r="O99" s="209">
        <f t="shared" si="52"/>
        <v>768.5</v>
      </c>
      <c r="P99" s="209">
        <f t="shared" si="52"/>
        <v>0</v>
      </c>
      <c r="Q99" s="209">
        <f t="shared" si="52"/>
        <v>0</v>
      </c>
      <c r="R99" s="209">
        <f t="shared" si="52"/>
        <v>0</v>
      </c>
      <c r="S99" s="210">
        <f t="shared" si="52"/>
        <v>0</v>
      </c>
    </row>
    <row r="100" spans="1:19" s="10" customFormat="1" ht="21.75" customHeight="1">
      <c r="A100" s="294" t="s">
        <v>22</v>
      </c>
      <c r="B100" s="295"/>
      <c r="C100" s="296"/>
      <c r="D100" s="296"/>
      <c r="E100" s="296"/>
      <c r="F100" s="15"/>
      <c r="G100" s="15"/>
      <c r="H100" s="15"/>
      <c r="I100" s="15"/>
      <c r="J100" s="189"/>
      <c r="K100" s="211"/>
      <c r="L100" s="211"/>
      <c r="M100" s="211"/>
      <c r="N100" s="211"/>
      <c r="O100" s="211"/>
      <c r="P100" s="211"/>
      <c r="Q100" s="211"/>
      <c r="R100" s="211"/>
      <c r="S100" s="212"/>
    </row>
    <row r="101" spans="1:19" s="10" customFormat="1" ht="15.75">
      <c r="A101" s="278" t="s">
        <v>23</v>
      </c>
      <c r="B101" s="264">
        <v>210</v>
      </c>
      <c r="C101" s="265" t="s">
        <v>30</v>
      </c>
      <c r="D101" s="297">
        <f aca="true" t="shared" si="53" ref="D101:J101">SUM(D102:D104)</f>
        <v>51</v>
      </c>
      <c r="E101" s="297">
        <f t="shared" si="53"/>
        <v>5</v>
      </c>
      <c r="F101" s="20">
        <f t="shared" si="53"/>
        <v>13</v>
      </c>
      <c r="G101" s="20">
        <f t="shared" si="53"/>
        <v>69</v>
      </c>
      <c r="H101" s="20">
        <f t="shared" si="53"/>
        <v>0</v>
      </c>
      <c r="I101" s="20">
        <f>SUM(I102:I104)</f>
        <v>100</v>
      </c>
      <c r="J101" s="188">
        <f t="shared" si="53"/>
        <v>83</v>
      </c>
      <c r="K101" s="213">
        <f aca="true" t="shared" si="54" ref="K101:S101">SUM(K102:K104)</f>
        <v>0</v>
      </c>
      <c r="L101" s="213">
        <f t="shared" si="54"/>
        <v>0</v>
      </c>
      <c r="M101" s="213">
        <f t="shared" si="54"/>
        <v>0</v>
      </c>
      <c r="N101" s="213">
        <f>SUM(N102:N104)</f>
        <v>0</v>
      </c>
      <c r="O101" s="213">
        <f t="shared" si="54"/>
        <v>0</v>
      </c>
      <c r="P101" s="213">
        <f t="shared" si="54"/>
        <v>0</v>
      </c>
      <c r="Q101" s="213">
        <f t="shared" si="54"/>
        <v>0</v>
      </c>
      <c r="R101" s="213">
        <f>SUM(R102:R104)</f>
        <v>0</v>
      </c>
      <c r="S101" s="214">
        <f t="shared" si="54"/>
        <v>83</v>
      </c>
    </row>
    <row r="102" spans="1:19" s="10" customFormat="1" ht="15.75">
      <c r="A102" s="275" t="s">
        <v>23</v>
      </c>
      <c r="B102" s="268">
        <v>211</v>
      </c>
      <c r="C102" s="269" t="s">
        <v>1</v>
      </c>
      <c r="D102" s="298">
        <v>39</v>
      </c>
      <c r="E102" s="299">
        <v>4</v>
      </c>
      <c r="F102" s="242">
        <v>10</v>
      </c>
      <c r="G102" s="23">
        <f>SUM(D102:F102)</f>
        <v>53</v>
      </c>
      <c r="H102" s="244">
        <v>0</v>
      </c>
      <c r="I102" s="9">
        <v>77</v>
      </c>
      <c r="J102" s="189">
        <f>SUM(K102:S102)</f>
        <v>64</v>
      </c>
      <c r="K102" s="198"/>
      <c r="L102" s="198"/>
      <c r="M102" s="198"/>
      <c r="N102" s="198"/>
      <c r="O102" s="198"/>
      <c r="P102" s="198"/>
      <c r="Q102" s="198"/>
      <c r="R102" s="198"/>
      <c r="S102" s="255">
        <v>64</v>
      </c>
    </row>
    <row r="103" spans="1:19" s="10" customFormat="1" ht="15.75" hidden="1">
      <c r="A103" s="275" t="s">
        <v>23</v>
      </c>
      <c r="B103" s="268">
        <v>212</v>
      </c>
      <c r="C103" s="269" t="s">
        <v>2</v>
      </c>
      <c r="D103" s="300">
        <v>0</v>
      </c>
      <c r="E103" s="300"/>
      <c r="F103" s="243"/>
      <c r="G103" s="23">
        <f>SUM(D103:F103)</f>
        <v>0</v>
      </c>
      <c r="H103" s="243"/>
      <c r="I103" s="71">
        <v>0</v>
      </c>
      <c r="J103" s="189">
        <f>SUM(K103:S103)</f>
        <v>0</v>
      </c>
      <c r="K103" s="198"/>
      <c r="L103" s="198"/>
      <c r="M103" s="198"/>
      <c r="N103" s="198"/>
      <c r="O103" s="198"/>
      <c r="P103" s="198"/>
      <c r="Q103" s="198"/>
      <c r="R103" s="198"/>
      <c r="S103" s="199"/>
    </row>
    <row r="104" spans="1:19" s="10" customFormat="1" ht="15.75">
      <c r="A104" s="275" t="s">
        <v>23</v>
      </c>
      <c r="B104" s="268">
        <v>213</v>
      </c>
      <c r="C104" s="269" t="s">
        <v>3</v>
      </c>
      <c r="D104" s="298">
        <v>12</v>
      </c>
      <c r="E104" s="299">
        <v>1</v>
      </c>
      <c r="F104" s="242">
        <v>3</v>
      </c>
      <c r="G104" s="23">
        <f>SUM(D104:F104)</f>
        <v>16</v>
      </c>
      <c r="H104" s="244">
        <v>0</v>
      </c>
      <c r="I104" s="9">
        <v>23</v>
      </c>
      <c r="J104" s="189">
        <f>SUM(K104:S104)</f>
        <v>19</v>
      </c>
      <c r="K104" s="198"/>
      <c r="L104" s="198"/>
      <c r="M104" s="198"/>
      <c r="N104" s="198"/>
      <c r="O104" s="198"/>
      <c r="P104" s="198"/>
      <c r="Q104" s="198"/>
      <c r="R104" s="198"/>
      <c r="S104" s="255">
        <v>19</v>
      </c>
    </row>
    <row r="105" spans="1:19" s="10" customFormat="1" ht="15.75">
      <c r="A105" s="278" t="s">
        <v>23</v>
      </c>
      <c r="B105" s="264">
        <v>220</v>
      </c>
      <c r="C105" s="265" t="s">
        <v>4</v>
      </c>
      <c r="D105" s="287">
        <f aca="true" t="shared" si="55" ref="D105:I105">SUM(D106:D111)</f>
        <v>3</v>
      </c>
      <c r="E105" s="287">
        <f t="shared" si="55"/>
        <v>0</v>
      </c>
      <c r="F105" s="6">
        <f t="shared" si="55"/>
        <v>0</v>
      </c>
      <c r="G105" s="6">
        <f t="shared" si="55"/>
        <v>3</v>
      </c>
      <c r="H105" s="6">
        <f t="shared" si="55"/>
        <v>0</v>
      </c>
      <c r="I105" s="6">
        <f t="shared" si="55"/>
        <v>57</v>
      </c>
      <c r="J105" s="188">
        <f aca="true" t="shared" si="56" ref="J105:P105">SUM(J106:J111)</f>
        <v>11</v>
      </c>
      <c r="K105" s="196">
        <f t="shared" si="56"/>
        <v>0</v>
      </c>
      <c r="L105" s="196">
        <f t="shared" si="56"/>
        <v>0</v>
      </c>
      <c r="M105" s="196">
        <f t="shared" si="56"/>
        <v>0</v>
      </c>
      <c r="N105" s="196">
        <f>SUM(N106:N111)</f>
        <v>0</v>
      </c>
      <c r="O105" s="196">
        <f t="shared" si="56"/>
        <v>0</v>
      </c>
      <c r="P105" s="196">
        <f t="shared" si="56"/>
        <v>0</v>
      </c>
      <c r="Q105" s="196">
        <f>SUM(Q106:Q111)</f>
        <v>0</v>
      </c>
      <c r="R105" s="196">
        <f>SUM(R106:R111)</f>
        <v>0</v>
      </c>
      <c r="S105" s="197">
        <f>SUM(S106:S111)</f>
        <v>11</v>
      </c>
    </row>
    <row r="106" spans="1:19" s="10" customFormat="1" ht="15.75">
      <c r="A106" s="275" t="s">
        <v>23</v>
      </c>
      <c r="B106" s="268">
        <v>221</v>
      </c>
      <c r="C106" s="269" t="s">
        <v>5</v>
      </c>
      <c r="D106" s="300">
        <v>0</v>
      </c>
      <c r="E106" s="300"/>
      <c r="F106" s="243"/>
      <c r="G106" s="23">
        <f aca="true" t="shared" si="57" ref="G106:G111">SUM(D106:F106)</f>
        <v>0</v>
      </c>
      <c r="H106" s="243"/>
      <c r="I106" s="71"/>
      <c r="J106" s="189">
        <f aca="true" t="shared" si="58" ref="J106:J111">SUM(K106:S106)</f>
        <v>3</v>
      </c>
      <c r="K106" s="198"/>
      <c r="L106" s="198"/>
      <c r="M106" s="198"/>
      <c r="N106" s="198"/>
      <c r="O106" s="198"/>
      <c r="P106" s="198"/>
      <c r="Q106" s="198"/>
      <c r="R106" s="198"/>
      <c r="S106" s="199">
        <v>3</v>
      </c>
    </row>
    <row r="107" spans="1:19" s="10" customFormat="1" ht="15.75">
      <c r="A107" s="275" t="s">
        <v>23</v>
      </c>
      <c r="B107" s="268">
        <v>222</v>
      </c>
      <c r="C107" s="269" t="s">
        <v>6</v>
      </c>
      <c r="D107" s="300">
        <v>1</v>
      </c>
      <c r="E107" s="300"/>
      <c r="F107" s="243"/>
      <c r="G107" s="23">
        <f t="shared" si="57"/>
        <v>1</v>
      </c>
      <c r="H107" s="243"/>
      <c r="I107" s="71">
        <v>50</v>
      </c>
      <c r="J107" s="189">
        <f t="shared" si="58"/>
        <v>8</v>
      </c>
      <c r="K107" s="198"/>
      <c r="L107" s="198"/>
      <c r="M107" s="198"/>
      <c r="N107" s="198"/>
      <c r="O107" s="198"/>
      <c r="P107" s="198"/>
      <c r="Q107" s="198"/>
      <c r="R107" s="198"/>
      <c r="S107" s="199">
        <v>8</v>
      </c>
    </row>
    <row r="108" spans="1:19" s="10" customFormat="1" ht="15.75">
      <c r="A108" s="275" t="s">
        <v>23</v>
      </c>
      <c r="B108" s="268">
        <v>223</v>
      </c>
      <c r="C108" s="269" t="s">
        <v>7</v>
      </c>
      <c r="D108" s="298">
        <v>2</v>
      </c>
      <c r="E108" s="298"/>
      <c r="F108" s="244"/>
      <c r="G108" s="23">
        <f t="shared" si="57"/>
        <v>2</v>
      </c>
      <c r="H108" s="244"/>
      <c r="I108" s="9">
        <v>4</v>
      </c>
      <c r="J108" s="189">
        <f t="shared" si="58"/>
        <v>0</v>
      </c>
      <c r="K108" s="198"/>
      <c r="L108" s="198"/>
      <c r="M108" s="198"/>
      <c r="N108" s="198"/>
      <c r="O108" s="198"/>
      <c r="P108" s="198"/>
      <c r="Q108" s="198"/>
      <c r="R108" s="198"/>
      <c r="S108" s="199"/>
    </row>
    <row r="109" spans="1:19" s="10" customFormat="1" ht="15.75" hidden="1">
      <c r="A109" s="275" t="s">
        <v>23</v>
      </c>
      <c r="B109" s="268">
        <v>224</v>
      </c>
      <c r="C109" s="269" t="s">
        <v>8</v>
      </c>
      <c r="D109" s="298"/>
      <c r="E109" s="298"/>
      <c r="F109" s="244"/>
      <c r="G109" s="23">
        <f t="shared" si="57"/>
        <v>0</v>
      </c>
      <c r="H109" s="244"/>
      <c r="I109" s="9"/>
      <c r="J109" s="189">
        <f t="shared" si="58"/>
        <v>0</v>
      </c>
      <c r="K109" s="198"/>
      <c r="L109" s="198"/>
      <c r="M109" s="198"/>
      <c r="N109" s="198"/>
      <c r="O109" s="198"/>
      <c r="P109" s="198"/>
      <c r="Q109" s="198"/>
      <c r="R109" s="198"/>
      <c r="S109" s="199"/>
    </row>
    <row r="110" spans="1:19" s="10" customFormat="1" ht="15.75">
      <c r="A110" s="275" t="s">
        <v>23</v>
      </c>
      <c r="B110" s="268">
        <v>225</v>
      </c>
      <c r="C110" s="269" t="s">
        <v>9</v>
      </c>
      <c r="D110" s="298">
        <v>0</v>
      </c>
      <c r="E110" s="298"/>
      <c r="F110" s="244"/>
      <c r="G110" s="23">
        <f t="shared" si="57"/>
        <v>0</v>
      </c>
      <c r="H110" s="244"/>
      <c r="I110" s="9">
        <v>3</v>
      </c>
      <c r="J110" s="189">
        <f t="shared" si="58"/>
        <v>0</v>
      </c>
      <c r="K110" s="198"/>
      <c r="L110" s="198"/>
      <c r="M110" s="198"/>
      <c r="N110" s="198"/>
      <c r="O110" s="198"/>
      <c r="P110" s="198"/>
      <c r="Q110" s="198"/>
      <c r="R110" s="198"/>
      <c r="S110" s="199">
        <v>0</v>
      </c>
    </row>
    <row r="111" spans="1:19" s="10" customFormat="1" ht="15.75" hidden="1">
      <c r="A111" s="275" t="s">
        <v>23</v>
      </c>
      <c r="B111" s="268">
        <v>226</v>
      </c>
      <c r="C111" s="269" t="s">
        <v>10</v>
      </c>
      <c r="D111" s="298">
        <v>0</v>
      </c>
      <c r="E111" s="298"/>
      <c r="F111" s="9"/>
      <c r="G111" s="23">
        <f t="shared" si="57"/>
        <v>0</v>
      </c>
      <c r="H111" s="9"/>
      <c r="I111" s="9"/>
      <c r="J111" s="189">
        <f t="shared" si="58"/>
        <v>0</v>
      </c>
      <c r="K111" s="198"/>
      <c r="L111" s="198"/>
      <c r="M111" s="198"/>
      <c r="N111" s="198"/>
      <c r="O111" s="198"/>
      <c r="P111" s="198"/>
      <c r="Q111" s="198"/>
      <c r="R111" s="198"/>
      <c r="S111" s="199">
        <v>0</v>
      </c>
    </row>
    <row r="112" spans="1:19" s="7" customFormat="1" ht="15.75">
      <c r="A112" s="278" t="s">
        <v>23</v>
      </c>
      <c r="B112" s="264">
        <v>300</v>
      </c>
      <c r="C112" s="265" t="s">
        <v>13</v>
      </c>
      <c r="D112" s="287">
        <f aca="true" t="shared" si="59" ref="D112:I112">SUM(D113:D114)</f>
        <v>2</v>
      </c>
      <c r="E112" s="287">
        <f t="shared" si="59"/>
        <v>0</v>
      </c>
      <c r="F112" s="6">
        <f t="shared" si="59"/>
        <v>1</v>
      </c>
      <c r="G112" s="6">
        <f t="shared" si="59"/>
        <v>3</v>
      </c>
      <c r="H112" s="6">
        <f t="shared" si="59"/>
        <v>0</v>
      </c>
      <c r="I112" s="6">
        <f t="shared" si="59"/>
        <v>57</v>
      </c>
      <c r="J112" s="188">
        <f aca="true" t="shared" si="60" ref="J112:S112">SUM(J113:J114)</f>
        <v>0.8</v>
      </c>
      <c r="K112" s="196">
        <f t="shared" si="60"/>
        <v>0</v>
      </c>
      <c r="L112" s="196">
        <f t="shared" si="60"/>
        <v>0</v>
      </c>
      <c r="M112" s="196">
        <f t="shared" si="60"/>
        <v>0</v>
      </c>
      <c r="N112" s="196">
        <f>SUM(N113:N114)</f>
        <v>0</v>
      </c>
      <c r="O112" s="196">
        <f t="shared" si="60"/>
        <v>0</v>
      </c>
      <c r="P112" s="196">
        <f t="shared" si="60"/>
        <v>0</v>
      </c>
      <c r="Q112" s="196">
        <f t="shared" si="60"/>
        <v>0</v>
      </c>
      <c r="R112" s="196">
        <f>SUM(R113:R114)</f>
        <v>0</v>
      </c>
      <c r="S112" s="197">
        <f t="shared" si="60"/>
        <v>0.8</v>
      </c>
    </row>
    <row r="113" spans="1:19" s="10" customFormat="1" ht="15.75" hidden="1">
      <c r="A113" s="275" t="s">
        <v>23</v>
      </c>
      <c r="B113" s="268">
        <v>310</v>
      </c>
      <c r="C113" s="269" t="s">
        <v>14</v>
      </c>
      <c r="D113" s="298">
        <v>0</v>
      </c>
      <c r="E113" s="298">
        <v>0</v>
      </c>
      <c r="F113" s="9">
        <v>0</v>
      </c>
      <c r="G113" s="23">
        <f>SUM(D113:F113)</f>
        <v>0</v>
      </c>
      <c r="H113" s="9"/>
      <c r="I113" s="9"/>
      <c r="J113" s="189">
        <f>SUM(K113:S113)</f>
        <v>0</v>
      </c>
      <c r="K113" s="198"/>
      <c r="L113" s="198"/>
      <c r="M113" s="198"/>
      <c r="N113" s="198"/>
      <c r="O113" s="198"/>
      <c r="P113" s="198"/>
      <c r="Q113" s="198"/>
      <c r="R113" s="198"/>
      <c r="S113" s="199"/>
    </row>
    <row r="114" spans="1:19" s="10" customFormat="1" ht="15.75">
      <c r="A114" s="275" t="s">
        <v>23</v>
      </c>
      <c r="B114" s="268">
        <v>340</v>
      </c>
      <c r="C114" s="269" t="s">
        <v>15</v>
      </c>
      <c r="D114" s="298">
        <v>2</v>
      </c>
      <c r="E114" s="298"/>
      <c r="F114" s="244">
        <v>1</v>
      </c>
      <c r="G114" s="23">
        <f>SUM(D114:F114)</f>
        <v>3</v>
      </c>
      <c r="H114" s="244"/>
      <c r="I114" s="9">
        <v>57</v>
      </c>
      <c r="J114" s="189">
        <f>SUM(K114:S114)</f>
        <v>0.8</v>
      </c>
      <c r="K114" s="198"/>
      <c r="L114" s="198"/>
      <c r="M114" s="198"/>
      <c r="N114" s="198"/>
      <c r="O114" s="198"/>
      <c r="P114" s="198"/>
      <c r="Q114" s="198"/>
      <c r="R114" s="198"/>
      <c r="S114" s="199">
        <v>0.8</v>
      </c>
    </row>
    <row r="115" spans="1:19" s="29" customFormat="1" ht="18.75">
      <c r="A115" s="351" t="s">
        <v>29</v>
      </c>
      <c r="B115" s="352"/>
      <c r="C115" s="352"/>
      <c r="D115" s="301">
        <f aca="true" t="shared" si="61" ref="D115:S115">SUM(D101,D105,D112)</f>
        <v>56</v>
      </c>
      <c r="E115" s="301">
        <f t="shared" si="61"/>
        <v>5</v>
      </c>
      <c r="F115" s="27">
        <f t="shared" si="61"/>
        <v>14</v>
      </c>
      <c r="G115" s="27">
        <f t="shared" si="61"/>
        <v>75</v>
      </c>
      <c r="H115" s="27">
        <f t="shared" si="61"/>
        <v>0</v>
      </c>
      <c r="I115" s="27">
        <f t="shared" si="61"/>
        <v>214</v>
      </c>
      <c r="J115" s="191">
        <f t="shared" si="61"/>
        <v>94.8</v>
      </c>
      <c r="K115" s="209">
        <f t="shared" si="61"/>
        <v>0</v>
      </c>
      <c r="L115" s="209">
        <f t="shared" si="61"/>
        <v>0</v>
      </c>
      <c r="M115" s="209">
        <f t="shared" si="61"/>
        <v>0</v>
      </c>
      <c r="N115" s="209">
        <f t="shared" si="61"/>
        <v>0</v>
      </c>
      <c r="O115" s="209">
        <f t="shared" si="61"/>
        <v>0</v>
      </c>
      <c r="P115" s="209">
        <f t="shared" si="61"/>
        <v>0</v>
      </c>
      <c r="Q115" s="209">
        <f t="shared" si="61"/>
        <v>0</v>
      </c>
      <c r="R115" s="209">
        <f t="shared" si="61"/>
        <v>0</v>
      </c>
      <c r="S115" s="210">
        <f t="shared" si="61"/>
        <v>94.8</v>
      </c>
    </row>
    <row r="116" spans="1:19" s="50" customFormat="1" ht="31.5" customHeight="1">
      <c r="A116" s="346" t="s">
        <v>65</v>
      </c>
      <c r="B116" s="347"/>
      <c r="C116" s="348"/>
      <c r="D116" s="302"/>
      <c r="E116" s="302"/>
      <c r="F116" s="30"/>
      <c r="G116" s="30"/>
      <c r="H116" s="30"/>
      <c r="I116" s="30"/>
      <c r="J116" s="191"/>
      <c r="K116" s="185"/>
      <c r="L116" s="185"/>
      <c r="M116" s="185"/>
      <c r="N116" s="185"/>
      <c r="O116" s="185"/>
      <c r="P116" s="185"/>
      <c r="Q116" s="185"/>
      <c r="R116" s="185"/>
      <c r="S116" s="186"/>
    </row>
    <row r="117" spans="1:19" s="51" customFormat="1" ht="32.25" customHeight="1" hidden="1">
      <c r="A117" s="303" t="s">
        <v>67</v>
      </c>
      <c r="B117" s="304" t="s">
        <v>48</v>
      </c>
      <c r="C117" s="269" t="s">
        <v>69</v>
      </c>
      <c r="D117" s="305"/>
      <c r="E117" s="305"/>
      <c r="F117" s="21"/>
      <c r="G117" s="21"/>
      <c r="H117" s="21"/>
      <c r="I117" s="21"/>
      <c r="J117" s="189"/>
      <c r="K117" s="215"/>
      <c r="L117" s="215"/>
      <c r="M117" s="215"/>
      <c r="N117" s="215"/>
      <c r="O117" s="215"/>
      <c r="P117" s="215"/>
      <c r="Q117" s="215"/>
      <c r="R117" s="215"/>
      <c r="S117" s="216"/>
    </row>
    <row r="118" spans="1:19" s="51" customFormat="1" ht="18" customHeight="1" hidden="1">
      <c r="A118" s="306" t="s">
        <v>64</v>
      </c>
      <c r="B118" s="307" t="s">
        <v>51</v>
      </c>
      <c r="C118" s="308" t="s">
        <v>68</v>
      </c>
      <c r="D118" s="300">
        <v>0</v>
      </c>
      <c r="E118" s="300">
        <v>0</v>
      </c>
      <c r="F118" s="71">
        <v>0</v>
      </c>
      <c r="G118" s="92">
        <f>SUM(D118:F118)</f>
        <v>0</v>
      </c>
      <c r="H118" s="71"/>
      <c r="I118" s="71"/>
      <c r="J118" s="189">
        <f>SUM(K118:S118)</f>
        <v>0</v>
      </c>
      <c r="K118" s="215"/>
      <c r="L118" s="215"/>
      <c r="M118" s="215"/>
      <c r="N118" s="215"/>
      <c r="O118" s="215"/>
      <c r="P118" s="215"/>
      <c r="Q118" s="215"/>
      <c r="R118" s="215"/>
      <c r="S118" s="216"/>
    </row>
    <row r="119" spans="1:19" s="51" customFormat="1" ht="17.25" customHeight="1">
      <c r="A119" s="306" t="s">
        <v>64</v>
      </c>
      <c r="B119" s="307" t="s">
        <v>48</v>
      </c>
      <c r="C119" s="308" t="s">
        <v>68</v>
      </c>
      <c r="D119" s="300">
        <v>0</v>
      </c>
      <c r="E119" s="300">
        <v>0</v>
      </c>
      <c r="F119" s="243">
        <v>0</v>
      </c>
      <c r="G119" s="92">
        <f>SUM(D119:F119)</f>
        <v>0</v>
      </c>
      <c r="H119" s="243"/>
      <c r="I119" s="71">
        <v>11</v>
      </c>
      <c r="J119" s="189">
        <f>SUM(K119:S119)</f>
        <v>1</v>
      </c>
      <c r="K119" s="215"/>
      <c r="L119" s="215">
        <v>1</v>
      </c>
      <c r="M119" s="215"/>
      <c r="N119" s="215"/>
      <c r="O119" s="215"/>
      <c r="P119" s="215"/>
      <c r="Q119" s="215"/>
      <c r="R119" s="215"/>
      <c r="S119" s="216"/>
    </row>
    <row r="120" spans="1:19" s="51" customFormat="1" ht="17.25" customHeight="1">
      <c r="A120" s="303" t="s">
        <v>64</v>
      </c>
      <c r="B120" s="304" t="s">
        <v>50</v>
      </c>
      <c r="C120" s="269" t="s">
        <v>96</v>
      </c>
      <c r="D120" s="305">
        <v>0</v>
      </c>
      <c r="E120" s="305">
        <v>0</v>
      </c>
      <c r="F120" s="245">
        <v>0</v>
      </c>
      <c r="G120" s="21">
        <v>0</v>
      </c>
      <c r="H120" s="245">
        <v>0</v>
      </c>
      <c r="I120" s="21">
        <v>48</v>
      </c>
      <c r="J120" s="189">
        <f>SUM(K120:S120)</f>
        <v>1</v>
      </c>
      <c r="K120" s="215"/>
      <c r="L120" s="215">
        <v>1</v>
      </c>
      <c r="M120" s="215"/>
      <c r="N120" s="215"/>
      <c r="O120" s="215"/>
      <c r="P120" s="215"/>
      <c r="Q120" s="215"/>
      <c r="R120" s="215"/>
      <c r="S120" s="216"/>
    </row>
    <row r="121" spans="1:19" s="51" customFormat="1" ht="16.5" customHeight="1">
      <c r="A121" s="303" t="s">
        <v>64</v>
      </c>
      <c r="B121" s="304" t="s">
        <v>55</v>
      </c>
      <c r="C121" s="269" t="s">
        <v>68</v>
      </c>
      <c r="D121" s="305"/>
      <c r="E121" s="305"/>
      <c r="F121" s="245"/>
      <c r="G121" s="21"/>
      <c r="H121" s="245"/>
      <c r="I121" s="21">
        <v>12</v>
      </c>
      <c r="J121" s="189">
        <f>SUM(K121:S121)</f>
        <v>1</v>
      </c>
      <c r="K121" s="215"/>
      <c r="L121" s="215">
        <v>1</v>
      </c>
      <c r="M121" s="215"/>
      <c r="N121" s="215"/>
      <c r="O121" s="215"/>
      <c r="P121" s="215"/>
      <c r="Q121" s="215"/>
      <c r="R121" s="215"/>
      <c r="S121" s="216"/>
    </row>
    <row r="122" spans="1:19" s="52" customFormat="1" ht="18.75">
      <c r="A122" s="351" t="s">
        <v>63</v>
      </c>
      <c r="B122" s="352"/>
      <c r="C122" s="352"/>
      <c r="D122" s="301">
        <f aca="true" t="shared" si="62" ref="D122:I122">SUM(D117:D121)</f>
        <v>0</v>
      </c>
      <c r="E122" s="301">
        <f t="shared" si="62"/>
        <v>0</v>
      </c>
      <c r="F122" s="27">
        <f t="shared" si="62"/>
        <v>0</v>
      </c>
      <c r="G122" s="27">
        <f t="shared" si="62"/>
        <v>0</v>
      </c>
      <c r="H122" s="27">
        <f t="shared" si="62"/>
        <v>0</v>
      </c>
      <c r="I122" s="27">
        <f t="shared" si="62"/>
        <v>71</v>
      </c>
      <c r="J122" s="191">
        <f>SUM(J118:J121)</f>
        <v>3</v>
      </c>
      <c r="K122" s="209">
        <f aca="true" t="shared" si="63" ref="K122:S122">SUM(K117:K121)</f>
        <v>0</v>
      </c>
      <c r="L122" s="209">
        <f t="shared" si="63"/>
        <v>3</v>
      </c>
      <c r="M122" s="209">
        <f t="shared" si="63"/>
        <v>0</v>
      </c>
      <c r="N122" s="209">
        <f t="shared" si="63"/>
        <v>0</v>
      </c>
      <c r="O122" s="209">
        <f t="shared" si="63"/>
        <v>0</v>
      </c>
      <c r="P122" s="209">
        <f t="shared" si="63"/>
        <v>0</v>
      </c>
      <c r="Q122" s="209">
        <f t="shared" si="63"/>
        <v>0</v>
      </c>
      <c r="R122" s="209">
        <f t="shared" si="63"/>
        <v>0</v>
      </c>
      <c r="S122" s="210">
        <f t="shared" si="63"/>
        <v>0</v>
      </c>
    </row>
    <row r="123" spans="1:19" s="50" customFormat="1" ht="18.75">
      <c r="A123" s="355" t="s">
        <v>60</v>
      </c>
      <c r="B123" s="356"/>
      <c r="C123" s="357"/>
      <c r="D123" s="302"/>
      <c r="E123" s="302"/>
      <c r="F123" s="30"/>
      <c r="G123" s="30"/>
      <c r="H123" s="30"/>
      <c r="I123" s="30"/>
      <c r="J123" s="191"/>
      <c r="K123" s="185"/>
      <c r="L123" s="185"/>
      <c r="M123" s="185"/>
      <c r="N123" s="185"/>
      <c r="O123" s="185"/>
      <c r="P123" s="185"/>
      <c r="Q123" s="185"/>
      <c r="R123" s="185"/>
      <c r="S123" s="186"/>
    </row>
    <row r="124" spans="1:19" s="91" customFormat="1" ht="15.75">
      <c r="A124" s="309" t="s">
        <v>105</v>
      </c>
      <c r="B124" s="349" t="s">
        <v>110</v>
      </c>
      <c r="C124" s="350"/>
      <c r="D124" s="297">
        <f aca="true" t="shared" si="64" ref="D124:J124">SUM(D125:D127)</f>
        <v>0</v>
      </c>
      <c r="E124" s="297">
        <f t="shared" si="64"/>
        <v>0</v>
      </c>
      <c r="F124" s="20">
        <f t="shared" si="64"/>
        <v>47</v>
      </c>
      <c r="G124" s="20">
        <f t="shared" si="64"/>
        <v>47</v>
      </c>
      <c r="H124" s="20">
        <f t="shared" si="64"/>
        <v>0</v>
      </c>
      <c r="I124" s="20">
        <f t="shared" si="64"/>
        <v>0</v>
      </c>
      <c r="J124" s="188">
        <f t="shared" si="64"/>
        <v>0</v>
      </c>
      <c r="K124" s="213"/>
      <c r="L124" s="213"/>
      <c r="M124" s="213"/>
      <c r="N124" s="213"/>
      <c r="O124" s="213"/>
      <c r="P124" s="213"/>
      <c r="Q124" s="213">
        <f>SUM(Q125:Q127)</f>
        <v>0</v>
      </c>
      <c r="R124" s="213">
        <f>SUM(R125:R127)</f>
        <v>0</v>
      </c>
      <c r="S124" s="214"/>
    </row>
    <row r="125" spans="1:19" s="51" customFormat="1" ht="15.75">
      <c r="A125" s="303" t="s">
        <v>105</v>
      </c>
      <c r="B125" s="304" t="s">
        <v>106</v>
      </c>
      <c r="C125" s="310" t="s">
        <v>1</v>
      </c>
      <c r="D125" s="305">
        <v>0</v>
      </c>
      <c r="E125" s="305"/>
      <c r="F125" s="21">
        <v>35</v>
      </c>
      <c r="G125" s="23">
        <f>SUM(D125:F125)</f>
        <v>35</v>
      </c>
      <c r="H125" s="21"/>
      <c r="I125" s="21"/>
      <c r="J125" s="189">
        <f>SUM(K125:S125)</f>
        <v>0</v>
      </c>
      <c r="K125" s="215"/>
      <c r="L125" s="215"/>
      <c r="M125" s="215"/>
      <c r="N125" s="215"/>
      <c r="O125" s="215"/>
      <c r="P125" s="215"/>
      <c r="Q125" s="215"/>
      <c r="R125" s="215"/>
      <c r="S125" s="216"/>
    </row>
    <row r="126" spans="1:19" s="51" customFormat="1" ht="15.75">
      <c r="A126" s="303" t="s">
        <v>105</v>
      </c>
      <c r="B126" s="304" t="s">
        <v>107</v>
      </c>
      <c r="C126" s="310" t="s">
        <v>3</v>
      </c>
      <c r="D126" s="305">
        <v>0</v>
      </c>
      <c r="E126" s="305"/>
      <c r="F126" s="21">
        <v>10</v>
      </c>
      <c r="G126" s="23">
        <f>SUM(D126:F126)</f>
        <v>10</v>
      </c>
      <c r="H126" s="21"/>
      <c r="I126" s="21"/>
      <c r="J126" s="189">
        <f>SUM(K126:S126)</f>
        <v>0</v>
      </c>
      <c r="K126" s="215"/>
      <c r="L126" s="215"/>
      <c r="M126" s="215"/>
      <c r="N126" s="215"/>
      <c r="O126" s="215"/>
      <c r="P126" s="215"/>
      <c r="Q126" s="215"/>
      <c r="R126" s="215"/>
      <c r="S126" s="216"/>
    </row>
    <row r="127" spans="1:19" s="51" customFormat="1" ht="15.75">
      <c r="A127" s="303" t="s">
        <v>105</v>
      </c>
      <c r="B127" s="304" t="s">
        <v>55</v>
      </c>
      <c r="C127" s="310" t="s">
        <v>15</v>
      </c>
      <c r="D127" s="305">
        <v>0</v>
      </c>
      <c r="E127" s="305"/>
      <c r="F127" s="21">
        <v>2</v>
      </c>
      <c r="G127" s="23">
        <f>SUM(D127:F127)</f>
        <v>2</v>
      </c>
      <c r="H127" s="21"/>
      <c r="I127" s="21"/>
      <c r="J127" s="189">
        <f>SUM(K127:S127)</f>
        <v>0</v>
      </c>
      <c r="K127" s="215"/>
      <c r="L127" s="215"/>
      <c r="M127" s="215"/>
      <c r="N127" s="215"/>
      <c r="O127" s="215"/>
      <c r="P127" s="215"/>
      <c r="Q127" s="215"/>
      <c r="R127" s="215"/>
      <c r="S127" s="216"/>
    </row>
    <row r="128" spans="1:19" s="91" customFormat="1" ht="15.75">
      <c r="A128" s="309" t="s">
        <v>116</v>
      </c>
      <c r="B128" s="365" t="s">
        <v>117</v>
      </c>
      <c r="C128" s="366"/>
      <c r="D128" s="297">
        <f>SUM(D129)</f>
        <v>462</v>
      </c>
      <c r="E128" s="297">
        <f>SUM(E129)</f>
        <v>0</v>
      </c>
      <c r="F128" s="20">
        <f>SUM(F129)</f>
        <v>0</v>
      </c>
      <c r="G128" s="20">
        <f>SUM(G129)</f>
        <v>462</v>
      </c>
      <c r="H128" s="20">
        <f aca="true" t="shared" si="65" ref="H128:S128">SUM(H129)</f>
        <v>0</v>
      </c>
      <c r="I128" s="20">
        <f>SUM(I129)</f>
        <v>2036</v>
      </c>
      <c r="J128" s="188">
        <f>SUM(J129)</f>
        <v>293.1</v>
      </c>
      <c r="K128" s="213">
        <f t="shared" si="65"/>
        <v>293.1</v>
      </c>
      <c r="L128" s="213">
        <f t="shared" si="65"/>
        <v>0</v>
      </c>
      <c r="M128" s="213">
        <f t="shared" si="65"/>
        <v>0</v>
      </c>
      <c r="N128" s="213">
        <f t="shared" si="65"/>
        <v>0</v>
      </c>
      <c r="O128" s="213">
        <f t="shared" si="65"/>
        <v>0</v>
      </c>
      <c r="P128" s="213">
        <f t="shared" si="65"/>
        <v>0</v>
      </c>
      <c r="Q128" s="213">
        <f t="shared" si="65"/>
        <v>0</v>
      </c>
      <c r="R128" s="213">
        <f t="shared" si="65"/>
        <v>0</v>
      </c>
      <c r="S128" s="214">
        <f t="shared" si="65"/>
        <v>0</v>
      </c>
    </row>
    <row r="129" spans="1:19" s="91" customFormat="1" ht="15.75">
      <c r="A129" s="303" t="s">
        <v>116</v>
      </c>
      <c r="B129" s="311" t="s">
        <v>51</v>
      </c>
      <c r="C129" s="269" t="s">
        <v>9</v>
      </c>
      <c r="D129" s="305">
        <v>462</v>
      </c>
      <c r="E129" s="305">
        <v>0</v>
      </c>
      <c r="F129" s="245">
        <v>0</v>
      </c>
      <c r="G129" s="23">
        <f>SUM(D129:F129)</f>
        <v>462</v>
      </c>
      <c r="H129" s="246"/>
      <c r="I129" s="20">
        <f>1461+561+14</f>
        <v>2036</v>
      </c>
      <c r="J129" s="188">
        <f>SUM(K129:S129)</f>
        <v>293.1</v>
      </c>
      <c r="K129" s="213">
        <v>293.1</v>
      </c>
      <c r="L129" s="213"/>
      <c r="M129" s="213"/>
      <c r="N129" s="213"/>
      <c r="O129" s="213"/>
      <c r="P129" s="213"/>
      <c r="Q129" s="213"/>
      <c r="R129" s="213"/>
      <c r="S129" s="214"/>
    </row>
    <row r="130" spans="1:19" s="91" customFormat="1" ht="15.75">
      <c r="A130" s="309" t="s">
        <v>61</v>
      </c>
      <c r="B130" s="349" t="s">
        <v>119</v>
      </c>
      <c r="C130" s="361"/>
      <c r="D130" s="312">
        <f>SUM(D131)</f>
        <v>470</v>
      </c>
      <c r="E130" s="312">
        <f>SUM(E131)</f>
        <v>0</v>
      </c>
      <c r="F130" s="97">
        <f>SUM(F131)</f>
        <v>0</v>
      </c>
      <c r="G130" s="97">
        <f>SUM(G131)</f>
        <v>470</v>
      </c>
      <c r="H130" s="97">
        <f aca="true" t="shared" si="66" ref="H130:S130">SUM(H131)</f>
        <v>100</v>
      </c>
      <c r="I130" s="97">
        <f t="shared" si="66"/>
        <v>0</v>
      </c>
      <c r="J130" s="192">
        <f t="shared" si="66"/>
        <v>0</v>
      </c>
      <c r="K130" s="217">
        <f t="shared" si="66"/>
        <v>0</v>
      </c>
      <c r="L130" s="217">
        <f t="shared" si="66"/>
        <v>0</v>
      </c>
      <c r="M130" s="217">
        <f t="shared" si="66"/>
        <v>0</v>
      </c>
      <c r="N130" s="217">
        <f t="shared" si="66"/>
        <v>0</v>
      </c>
      <c r="O130" s="217">
        <f t="shared" si="66"/>
        <v>0</v>
      </c>
      <c r="P130" s="217">
        <f t="shared" si="66"/>
        <v>0</v>
      </c>
      <c r="Q130" s="217">
        <f t="shared" si="66"/>
        <v>0</v>
      </c>
      <c r="R130" s="217">
        <f t="shared" si="66"/>
        <v>0</v>
      </c>
      <c r="S130" s="218">
        <f t="shared" si="66"/>
        <v>0</v>
      </c>
    </row>
    <row r="131" spans="1:19" s="91" customFormat="1" ht="31.5">
      <c r="A131" s="303" t="s">
        <v>61</v>
      </c>
      <c r="B131" s="311" t="s">
        <v>48</v>
      </c>
      <c r="C131" s="269" t="s">
        <v>42</v>
      </c>
      <c r="D131" s="305">
        <v>470</v>
      </c>
      <c r="E131" s="305"/>
      <c r="F131" s="245"/>
      <c r="G131" s="23">
        <f>SUM(D131:F131)</f>
        <v>470</v>
      </c>
      <c r="H131" s="246">
        <v>100</v>
      </c>
      <c r="I131" s="20"/>
      <c r="J131" s="188"/>
      <c r="K131" s="213"/>
      <c r="L131" s="213"/>
      <c r="M131" s="213"/>
      <c r="N131" s="213"/>
      <c r="O131" s="213"/>
      <c r="P131" s="213"/>
      <c r="Q131" s="213"/>
      <c r="R131" s="213"/>
      <c r="S131" s="214"/>
    </row>
    <row r="132" spans="1:19" s="52" customFormat="1" ht="18.75">
      <c r="A132" s="351" t="s">
        <v>62</v>
      </c>
      <c r="B132" s="352"/>
      <c r="C132" s="352"/>
      <c r="D132" s="301">
        <f aca="true" t="shared" si="67" ref="D132:I132">SUM(D124,D128,D130)</f>
        <v>932</v>
      </c>
      <c r="E132" s="301">
        <f t="shared" si="67"/>
        <v>0</v>
      </c>
      <c r="F132" s="27">
        <f t="shared" si="67"/>
        <v>47</v>
      </c>
      <c r="G132" s="27">
        <f t="shared" si="67"/>
        <v>979</v>
      </c>
      <c r="H132" s="27">
        <f t="shared" si="67"/>
        <v>100</v>
      </c>
      <c r="I132" s="27">
        <f t="shared" si="67"/>
        <v>2036</v>
      </c>
      <c r="J132" s="191">
        <f>SUM(J124,J128)</f>
        <v>293.1</v>
      </c>
      <c r="K132" s="209">
        <f aca="true" t="shared" si="68" ref="K132:S132">SUM(K124,K128)</f>
        <v>293.1</v>
      </c>
      <c r="L132" s="209">
        <f t="shared" si="68"/>
        <v>0</v>
      </c>
      <c r="M132" s="209">
        <f t="shared" si="68"/>
        <v>0</v>
      </c>
      <c r="N132" s="209">
        <f t="shared" si="68"/>
        <v>0</v>
      </c>
      <c r="O132" s="209">
        <f t="shared" si="68"/>
        <v>0</v>
      </c>
      <c r="P132" s="209">
        <f t="shared" si="68"/>
        <v>0</v>
      </c>
      <c r="Q132" s="209">
        <f t="shared" si="68"/>
        <v>0</v>
      </c>
      <c r="R132" s="209">
        <f t="shared" si="68"/>
        <v>0</v>
      </c>
      <c r="S132" s="210">
        <f t="shared" si="68"/>
        <v>0</v>
      </c>
    </row>
    <row r="133" spans="1:19" ht="19.5" customHeight="1">
      <c r="A133" s="294" t="s">
        <v>31</v>
      </c>
      <c r="B133" s="313"/>
      <c r="C133" s="314"/>
      <c r="D133" s="314"/>
      <c r="E133" s="314"/>
      <c r="F133" s="4"/>
      <c r="G133" s="4"/>
      <c r="H133" s="4"/>
      <c r="I133" s="4"/>
      <c r="J133" s="189"/>
      <c r="K133" s="219"/>
      <c r="L133" s="219"/>
      <c r="M133" s="219"/>
      <c r="N133" s="219"/>
      <c r="O133" s="219"/>
      <c r="P133" s="219"/>
      <c r="Q133" s="219"/>
      <c r="R133" s="219"/>
      <c r="S133" s="220"/>
    </row>
    <row r="134" spans="1:19" s="53" customFormat="1" ht="16.5" customHeight="1">
      <c r="A134" s="278" t="s">
        <v>84</v>
      </c>
      <c r="B134" s="367" t="s">
        <v>85</v>
      </c>
      <c r="C134" s="368"/>
      <c r="D134" s="297">
        <f aca="true" t="shared" si="69" ref="D134:I134">SUM(D135:D138)</f>
        <v>1458</v>
      </c>
      <c r="E134" s="297">
        <f t="shared" si="69"/>
        <v>0</v>
      </c>
      <c r="F134" s="20">
        <f t="shared" si="69"/>
        <v>32</v>
      </c>
      <c r="G134" s="20">
        <f t="shared" si="69"/>
        <v>1490</v>
      </c>
      <c r="H134" s="20">
        <f t="shared" si="69"/>
        <v>33</v>
      </c>
      <c r="I134" s="20">
        <f t="shared" si="69"/>
        <v>2592</v>
      </c>
      <c r="J134" s="188">
        <f aca="true" t="shared" si="70" ref="J134:J146">SUM(K134:S134)</f>
        <v>0</v>
      </c>
      <c r="K134" s="213">
        <f aca="true" t="shared" si="71" ref="K134:S134">SUM(K135:K138)</f>
        <v>0</v>
      </c>
      <c r="L134" s="213">
        <f t="shared" si="71"/>
        <v>0</v>
      </c>
      <c r="M134" s="213">
        <f t="shared" si="71"/>
        <v>0</v>
      </c>
      <c r="N134" s="213">
        <f>SUM(N135:N138)</f>
        <v>0</v>
      </c>
      <c r="O134" s="213">
        <f t="shared" si="71"/>
        <v>0</v>
      </c>
      <c r="P134" s="213">
        <f t="shared" si="71"/>
        <v>0</v>
      </c>
      <c r="Q134" s="213">
        <f t="shared" si="71"/>
        <v>0</v>
      </c>
      <c r="R134" s="213">
        <f>SUM(R135:R138)</f>
        <v>0</v>
      </c>
      <c r="S134" s="214">
        <f t="shared" si="71"/>
        <v>0</v>
      </c>
    </row>
    <row r="135" spans="1:19" s="53" customFormat="1" ht="16.5" customHeight="1" hidden="1">
      <c r="A135" s="275" t="s">
        <v>84</v>
      </c>
      <c r="B135" s="315" t="s">
        <v>53</v>
      </c>
      <c r="C135" s="305" t="s">
        <v>86</v>
      </c>
      <c r="D135" s="316"/>
      <c r="E135" s="316"/>
      <c r="F135" s="78"/>
      <c r="G135" s="78"/>
      <c r="H135" s="78"/>
      <c r="I135" s="78"/>
      <c r="J135" s="189">
        <f t="shared" si="70"/>
        <v>0</v>
      </c>
      <c r="K135" s="215"/>
      <c r="L135" s="215"/>
      <c r="M135" s="215"/>
      <c r="N135" s="215"/>
      <c r="O135" s="215"/>
      <c r="P135" s="215"/>
      <c r="Q135" s="215"/>
      <c r="R135" s="215"/>
      <c r="S135" s="216"/>
    </row>
    <row r="136" spans="1:19" s="53" customFormat="1" ht="17.25" customHeight="1">
      <c r="A136" s="275" t="s">
        <v>84</v>
      </c>
      <c r="B136" s="315" t="s">
        <v>51</v>
      </c>
      <c r="C136" s="305" t="s">
        <v>87</v>
      </c>
      <c r="D136" s="305">
        <v>0</v>
      </c>
      <c r="E136" s="305">
        <v>0</v>
      </c>
      <c r="F136" s="245">
        <v>0</v>
      </c>
      <c r="G136" s="23">
        <f>SUM(D136:F136)</f>
        <v>0</v>
      </c>
      <c r="H136" s="245">
        <v>0</v>
      </c>
      <c r="I136" s="21">
        <v>2314</v>
      </c>
      <c r="J136" s="189">
        <f t="shared" si="70"/>
        <v>0</v>
      </c>
      <c r="K136" s="215"/>
      <c r="L136" s="215"/>
      <c r="M136" s="215"/>
      <c r="N136" s="215"/>
      <c r="O136" s="215"/>
      <c r="P136" s="215"/>
      <c r="Q136" s="215"/>
      <c r="R136" s="215"/>
      <c r="S136" s="216"/>
    </row>
    <row r="137" spans="1:19" s="53" customFormat="1" ht="17.25" customHeight="1">
      <c r="A137" s="275" t="s">
        <v>84</v>
      </c>
      <c r="B137" s="315" t="s">
        <v>51</v>
      </c>
      <c r="C137" s="317" t="s">
        <v>134</v>
      </c>
      <c r="D137" s="305">
        <v>1458</v>
      </c>
      <c r="E137" s="305">
        <v>0</v>
      </c>
      <c r="F137" s="245">
        <v>32</v>
      </c>
      <c r="G137" s="23">
        <f>SUM(D137:F137)</f>
        <v>1490</v>
      </c>
      <c r="H137" s="245">
        <v>33</v>
      </c>
      <c r="I137" s="21">
        <v>278</v>
      </c>
      <c r="J137" s="189">
        <f t="shared" si="70"/>
        <v>0</v>
      </c>
      <c r="K137" s="215"/>
      <c r="L137" s="215"/>
      <c r="M137" s="215"/>
      <c r="N137" s="215"/>
      <c r="O137" s="215"/>
      <c r="P137" s="215"/>
      <c r="Q137" s="215"/>
      <c r="R137" s="215"/>
      <c r="S137" s="216"/>
    </row>
    <row r="138" spans="1:19" s="53" customFormat="1" ht="17.25" customHeight="1" hidden="1">
      <c r="A138" s="275" t="s">
        <v>84</v>
      </c>
      <c r="B138" s="315" t="s">
        <v>48</v>
      </c>
      <c r="C138" s="305" t="s">
        <v>88</v>
      </c>
      <c r="D138" s="316"/>
      <c r="E138" s="316"/>
      <c r="F138" s="78"/>
      <c r="G138" s="78"/>
      <c r="H138" s="78"/>
      <c r="I138" s="78"/>
      <c r="J138" s="189">
        <f t="shared" si="70"/>
        <v>0</v>
      </c>
      <c r="K138" s="215"/>
      <c r="L138" s="215"/>
      <c r="M138" s="215"/>
      <c r="N138" s="215"/>
      <c r="O138" s="215"/>
      <c r="P138" s="215"/>
      <c r="Q138" s="215"/>
      <c r="R138" s="215"/>
      <c r="S138" s="216"/>
    </row>
    <row r="139" spans="1:19" s="53" customFormat="1" ht="17.25" customHeight="1">
      <c r="A139" s="278" t="s">
        <v>52</v>
      </c>
      <c r="B139" s="367" t="s">
        <v>89</v>
      </c>
      <c r="C139" s="368"/>
      <c r="D139" s="279">
        <f>SUM(D140,D147,D154)</f>
        <v>566</v>
      </c>
      <c r="E139" s="279">
        <f aca="true" t="shared" si="72" ref="E139:S139">SUM(E140,E147,E154)</f>
        <v>0</v>
      </c>
      <c r="F139" s="83">
        <f t="shared" si="72"/>
        <v>19622</v>
      </c>
      <c r="G139" s="83">
        <f t="shared" si="72"/>
        <v>20188</v>
      </c>
      <c r="H139" s="83">
        <f t="shared" si="72"/>
        <v>50</v>
      </c>
      <c r="I139" s="83">
        <f>SUM(I140,I147,I154)</f>
        <v>1405</v>
      </c>
      <c r="J139" s="188">
        <f t="shared" si="72"/>
        <v>0</v>
      </c>
      <c r="K139" s="213">
        <f t="shared" si="72"/>
        <v>0</v>
      </c>
      <c r="L139" s="213">
        <f t="shared" si="72"/>
        <v>0</v>
      </c>
      <c r="M139" s="213">
        <f t="shared" si="72"/>
        <v>0</v>
      </c>
      <c r="N139" s="213">
        <f t="shared" si="72"/>
        <v>0</v>
      </c>
      <c r="O139" s="213">
        <f t="shared" si="72"/>
        <v>0</v>
      </c>
      <c r="P139" s="213">
        <f t="shared" si="72"/>
        <v>0</v>
      </c>
      <c r="Q139" s="213">
        <f t="shared" si="72"/>
        <v>0</v>
      </c>
      <c r="R139" s="213">
        <f t="shared" si="72"/>
        <v>0</v>
      </c>
      <c r="S139" s="214">
        <f t="shared" si="72"/>
        <v>0</v>
      </c>
    </row>
    <row r="140" spans="1:19" s="85" customFormat="1" ht="17.25" customHeight="1">
      <c r="A140" s="278" t="s">
        <v>52</v>
      </c>
      <c r="B140" s="318"/>
      <c r="C140" s="318" t="s">
        <v>135</v>
      </c>
      <c r="D140" s="279">
        <f>SUM(D141:D146)</f>
        <v>566</v>
      </c>
      <c r="E140" s="279">
        <f aca="true" t="shared" si="73" ref="E140:S140">SUM(E141:E146)</f>
        <v>0</v>
      </c>
      <c r="F140" s="83">
        <f t="shared" si="73"/>
        <v>19533</v>
      </c>
      <c r="G140" s="83">
        <f t="shared" si="73"/>
        <v>20099</v>
      </c>
      <c r="H140" s="83">
        <f t="shared" si="73"/>
        <v>50</v>
      </c>
      <c r="I140" s="83">
        <f t="shared" si="73"/>
        <v>600</v>
      </c>
      <c r="J140" s="188">
        <f t="shared" si="73"/>
        <v>0</v>
      </c>
      <c r="K140" s="213">
        <f t="shared" si="73"/>
        <v>0</v>
      </c>
      <c r="L140" s="213">
        <f t="shared" si="73"/>
        <v>0</v>
      </c>
      <c r="M140" s="213">
        <f t="shared" si="73"/>
        <v>0</v>
      </c>
      <c r="N140" s="213">
        <f t="shared" si="73"/>
        <v>0</v>
      </c>
      <c r="O140" s="213">
        <f t="shared" si="73"/>
        <v>0</v>
      </c>
      <c r="P140" s="213">
        <f t="shared" si="73"/>
        <v>0</v>
      </c>
      <c r="Q140" s="213">
        <f t="shared" si="73"/>
        <v>0</v>
      </c>
      <c r="R140" s="213">
        <f t="shared" si="73"/>
        <v>0</v>
      </c>
      <c r="S140" s="214">
        <f t="shared" si="73"/>
        <v>0</v>
      </c>
    </row>
    <row r="141" spans="1:19" s="85" customFormat="1" ht="15.75" hidden="1">
      <c r="A141" s="275" t="s">
        <v>52</v>
      </c>
      <c r="B141" s="315" t="s">
        <v>51</v>
      </c>
      <c r="C141" s="305" t="s">
        <v>132</v>
      </c>
      <c r="D141" s="305">
        <v>0</v>
      </c>
      <c r="E141" s="305"/>
      <c r="F141" s="21"/>
      <c r="G141" s="23">
        <f aca="true" t="shared" si="74" ref="G141:G146">SUM(D141:F141)</f>
        <v>0</v>
      </c>
      <c r="H141" s="21"/>
      <c r="I141" s="21"/>
      <c r="J141" s="188">
        <f>SUM(K141:S141)</f>
        <v>0</v>
      </c>
      <c r="K141" s="213"/>
      <c r="L141" s="213">
        <f>SUM(L142:L146)</f>
        <v>0</v>
      </c>
      <c r="M141" s="213">
        <f>SUM(M142:M146)</f>
        <v>0</v>
      </c>
      <c r="N141" s="213">
        <f>SUM(N142:N146)</f>
        <v>0</v>
      </c>
      <c r="O141" s="213">
        <f>SUM(O142:O146)</f>
        <v>0</v>
      </c>
      <c r="P141" s="213">
        <f>SUM(P142:P146)</f>
        <v>0</v>
      </c>
      <c r="Q141" s="213"/>
      <c r="R141" s="213"/>
      <c r="S141" s="214"/>
    </row>
    <row r="142" spans="1:19" s="53" customFormat="1" ht="15.75">
      <c r="A142" s="275" t="s">
        <v>52</v>
      </c>
      <c r="B142" s="315" t="s">
        <v>51</v>
      </c>
      <c r="C142" s="305" t="s">
        <v>133</v>
      </c>
      <c r="D142" s="305">
        <v>0</v>
      </c>
      <c r="E142" s="305"/>
      <c r="F142" s="245"/>
      <c r="G142" s="23">
        <f t="shared" si="74"/>
        <v>0</v>
      </c>
      <c r="H142" s="245"/>
      <c r="I142" s="21">
        <v>600</v>
      </c>
      <c r="J142" s="189">
        <f t="shared" si="70"/>
        <v>0</v>
      </c>
      <c r="K142" s="215"/>
      <c r="L142" s="215"/>
      <c r="M142" s="215"/>
      <c r="N142" s="215"/>
      <c r="O142" s="215"/>
      <c r="P142" s="215"/>
      <c r="Q142" s="215"/>
      <c r="R142" s="215"/>
      <c r="S142" s="216"/>
    </row>
    <row r="143" spans="1:19" s="85" customFormat="1" ht="15.75" hidden="1">
      <c r="A143" s="275" t="s">
        <v>52</v>
      </c>
      <c r="B143" s="315" t="s">
        <v>48</v>
      </c>
      <c r="C143" s="305" t="s">
        <v>132</v>
      </c>
      <c r="D143" s="305">
        <v>0</v>
      </c>
      <c r="E143" s="305"/>
      <c r="F143" s="245"/>
      <c r="G143" s="23">
        <f>SUM(D143:F143)</f>
        <v>0</v>
      </c>
      <c r="H143" s="245"/>
      <c r="I143" s="21"/>
      <c r="J143" s="188">
        <f>SUM(K143:S143)</f>
        <v>0</v>
      </c>
      <c r="K143" s="213"/>
      <c r="L143" s="213">
        <f>SUM(L144:L146)</f>
        <v>0</v>
      </c>
      <c r="M143" s="213">
        <f>SUM(M144:M146)</f>
        <v>0</v>
      </c>
      <c r="N143" s="213">
        <f>SUM(N144:N146)</f>
        <v>0</v>
      </c>
      <c r="O143" s="213">
        <f>SUM(O144:O146)</f>
        <v>0</v>
      </c>
      <c r="P143" s="213">
        <f>SUM(P144:P146)</f>
        <v>0</v>
      </c>
      <c r="Q143" s="213"/>
      <c r="R143" s="213"/>
      <c r="S143" s="214"/>
    </row>
    <row r="144" spans="1:19" s="53" customFormat="1" ht="15.75">
      <c r="A144" s="275" t="s">
        <v>52</v>
      </c>
      <c r="B144" s="315" t="s">
        <v>48</v>
      </c>
      <c r="C144" s="305" t="s">
        <v>133</v>
      </c>
      <c r="D144" s="305">
        <v>566</v>
      </c>
      <c r="E144" s="305"/>
      <c r="F144" s="245">
        <v>133</v>
      </c>
      <c r="G144" s="23">
        <f>SUM(D144:F144)</f>
        <v>699</v>
      </c>
      <c r="H144" s="245">
        <v>50</v>
      </c>
      <c r="I144" s="21"/>
      <c r="J144" s="189">
        <f>SUM(K144:S144)</f>
        <v>0</v>
      </c>
      <c r="K144" s="215"/>
      <c r="L144" s="215"/>
      <c r="M144" s="215"/>
      <c r="N144" s="215"/>
      <c r="O144" s="215"/>
      <c r="P144" s="215"/>
      <c r="Q144" s="215"/>
      <c r="R144" s="215"/>
      <c r="S144" s="216"/>
    </row>
    <row r="145" spans="1:19" s="85" customFormat="1" ht="15.75">
      <c r="A145" s="275" t="s">
        <v>52</v>
      </c>
      <c r="B145" s="315" t="s">
        <v>50</v>
      </c>
      <c r="C145" s="305" t="s">
        <v>132</v>
      </c>
      <c r="D145" s="305">
        <v>0</v>
      </c>
      <c r="E145" s="305"/>
      <c r="F145" s="21">
        <v>19400</v>
      </c>
      <c r="G145" s="23">
        <f>SUM(D145:F145)</f>
        <v>19400</v>
      </c>
      <c r="H145" s="21"/>
      <c r="I145" s="21"/>
      <c r="J145" s="188">
        <f>SUM(K145:S145)</f>
        <v>0</v>
      </c>
      <c r="K145" s="213"/>
      <c r="L145" s="213">
        <f>SUM(L146:L148)</f>
        <v>0</v>
      </c>
      <c r="M145" s="213">
        <f>SUM(M146:M148)</f>
        <v>0</v>
      </c>
      <c r="N145" s="213">
        <f>SUM(N146:N148)</f>
        <v>0</v>
      </c>
      <c r="O145" s="213">
        <f>SUM(O146:O148)</f>
        <v>0</v>
      </c>
      <c r="P145" s="213">
        <f>SUM(P146:P148)</f>
        <v>0</v>
      </c>
      <c r="Q145" s="213"/>
      <c r="R145" s="213"/>
      <c r="S145" s="214"/>
    </row>
    <row r="146" spans="1:19" s="53" customFormat="1" ht="15.75" hidden="1">
      <c r="A146" s="275" t="s">
        <v>52</v>
      </c>
      <c r="B146" s="315" t="s">
        <v>50</v>
      </c>
      <c r="C146" s="305" t="s">
        <v>131</v>
      </c>
      <c r="D146" s="305">
        <v>0</v>
      </c>
      <c r="E146" s="305"/>
      <c r="F146" s="21"/>
      <c r="G146" s="23">
        <f t="shared" si="74"/>
        <v>0</v>
      </c>
      <c r="H146" s="21"/>
      <c r="I146" s="21"/>
      <c r="J146" s="189">
        <f t="shared" si="70"/>
        <v>0</v>
      </c>
      <c r="K146" s="215"/>
      <c r="L146" s="215"/>
      <c r="M146" s="215"/>
      <c r="N146" s="215"/>
      <c r="O146" s="215"/>
      <c r="P146" s="215"/>
      <c r="Q146" s="215"/>
      <c r="R146" s="215"/>
      <c r="S146" s="216"/>
    </row>
    <row r="147" spans="1:19" s="85" customFormat="1" ht="17.25" customHeight="1">
      <c r="A147" s="278" t="s">
        <v>52</v>
      </c>
      <c r="B147" s="319"/>
      <c r="C147" s="319" t="s">
        <v>121</v>
      </c>
      <c r="D147" s="297">
        <f>SUM(D148:D153)</f>
        <v>0</v>
      </c>
      <c r="E147" s="297">
        <f aca="true" t="shared" si="75" ref="E147:S147">SUM(E148:E153)</f>
        <v>0</v>
      </c>
      <c r="F147" s="20">
        <f t="shared" si="75"/>
        <v>0</v>
      </c>
      <c r="G147" s="20">
        <f t="shared" si="75"/>
        <v>0</v>
      </c>
      <c r="H147" s="20">
        <f t="shared" si="75"/>
        <v>0</v>
      </c>
      <c r="I147" s="20">
        <f t="shared" si="75"/>
        <v>600</v>
      </c>
      <c r="J147" s="188">
        <f t="shared" si="75"/>
        <v>0</v>
      </c>
      <c r="K147" s="213">
        <f t="shared" si="75"/>
        <v>0</v>
      </c>
      <c r="L147" s="213">
        <f t="shared" si="75"/>
        <v>0</v>
      </c>
      <c r="M147" s="213">
        <f t="shared" si="75"/>
        <v>0</v>
      </c>
      <c r="N147" s="213">
        <f t="shared" si="75"/>
        <v>0</v>
      </c>
      <c r="O147" s="213">
        <f t="shared" si="75"/>
        <v>0</v>
      </c>
      <c r="P147" s="213">
        <f t="shared" si="75"/>
        <v>0</v>
      </c>
      <c r="Q147" s="213">
        <f t="shared" si="75"/>
        <v>0</v>
      </c>
      <c r="R147" s="213">
        <f t="shared" si="75"/>
        <v>0</v>
      </c>
      <c r="S147" s="214">
        <f t="shared" si="75"/>
        <v>0</v>
      </c>
    </row>
    <row r="148" spans="1:19" s="53" customFormat="1" ht="17.25" customHeight="1" hidden="1">
      <c r="A148" s="275" t="s">
        <v>52</v>
      </c>
      <c r="B148" s="315" t="s">
        <v>100</v>
      </c>
      <c r="C148" s="305" t="s">
        <v>136</v>
      </c>
      <c r="D148" s="305">
        <v>0</v>
      </c>
      <c r="E148" s="305">
        <v>0</v>
      </c>
      <c r="F148" s="21"/>
      <c r="G148" s="23">
        <f aca="true" t="shared" si="76" ref="G148:G153">SUM(D148:F148)</f>
        <v>0</v>
      </c>
      <c r="H148" s="21"/>
      <c r="I148" s="21"/>
      <c r="J148" s="188"/>
      <c r="K148" s="215"/>
      <c r="L148" s="215"/>
      <c r="M148" s="215"/>
      <c r="N148" s="215"/>
      <c r="O148" s="215"/>
      <c r="P148" s="215"/>
      <c r="Q148" s="215"/>
      <c r="R148" s="215"/>
      <c r="S148" s="216"/>
    </row>
    <row r="149" spans="1:19" s="53" customFormat="1" ht="17.25" customHeight="1" hidden="1">
      <c r="A149" s="275" t="s">
        <v>52</v>
      </c>
      <c r="B149" s="315" t="s">
        <v>100</v>
      </c>
      <c r="C149" s="305" t="s">
        <v>137</v>
      </c>
      <c r="D149" s="305">
        <v>0</v>
      </c>
      <c r="E149" s="305"/>
      <c r="F149" s="21"/>
      <c r="G149" s="23">
        <f t="shared" si="76"/>
        <v>0</v>
      </c>
      <c r="H149" s="21"/>
      <c r="I149" s="21"/>
      <c r="J149" s="188"/>
      <c r="K149" s="215"/>
      <c r="L149" s="215"/>
      <c r="M149" s="215"/>
      <c r="N149" s="215"/>
      <c r="O149" s="215"/>
      <c r="P149" s="215"/>
      <c r="Q149" s="215"/>
      <c r="R149" s="215"/>
      <c r="S149" s="216"/>
    </row>
    <row r="150" spans="1:19" s="53" customFormat="1" ht="17.25" customHeight="1">
      <c r="A150" s="275" t="s">
        <v>52</v>
      </c>
      <c r="B150" s="315" t="s">
        <v>51</v>
      </c>
      <c r="C150" s="305" t="s">
        <v>137</v>
      </c>
      <c r="D150" s="305">
        <v>0</v>
      </c>
      <c r="E150" s="305"/>
      <c r="F150" s="245"/>
      <c r="G150" s="23">
        <f t="shared" si="76"/>
        <v>0</v>
      </c>
      <c r="H150" s="245"/>
      <c r="I150" s="21">
        <v>600</v>
      </c>
      <c r="J150" s="188"/>
      <c r="K150" s="215"/>
      <c r="L150" s="215"/>
      <c r="M150" s="215"/>
      <c r="N150" s="215"/>
      <c r="O150" s="215"/>
      <c r="P150" s="215"/>
      <c r="Q150" s="215"/>
      <c r="R150" s="215"/>
      <c r="S150" s="216"/>
    </row>
    <row r="151" spans="1:19" s="53" customFormat="1" ht="17.25" customHeight="1" hidden="1">
      <c r="A151" s="275" t="s">
        <v>52</v>
      </c>
      <c r="B151" s="315" t="s">
        <v>48</v>
      </c>
      <c r="C151" s="305" t="s">
        <v>137</v>
      </c>
      <c r="D151" s="305">
        <v>0</v>
      </c>
      <c r="E151" s="305"/>
      <c r="F151" s="21"/>
      <c r="G151" s="23">
        <f t="shared" si="76"/>
        <v>0</v>
      </c>
      <c r="H151" s="21"/>
      <c r="I151" s="21"/>
      <c r="J151" s="188"/>
      <c r="K151" s="215"/>
      <c r="L151" s="215"/>
      <c r="M151" s="215"/>
      <c r="N151" s="215"/>
      <c r="O151" s="215"/>
      <c r="P151" s="215"/>
      <c r="Q151" s="215"/>
      <c r="R151" s="215"/>
      <c r="S151" s="216"/>
    </row>
    <row r="152" spans="1:19" s="53" customFormat="1" ht="17.25" customHeight="1" hidden="1">
      <c r="A152" s="275" t="s">
        <v>52</v>
      </c>
      <c r="B152" s="315" t="s">
        <v>48</v>
      </c>
      <c r="C152" s="305" t="s">
        <v>122</v>
      </c>
      <c r="D152" s="305"/>
      <c r="E152" s="305"/>
      <c r="F152" s="21"/>
      <c r="G152" s="23">
        <f t="shared" si="76"/>
        <v>0</v>
      </c>
      <c r="H152" s="21"/>
      <c r="I152" s="21"/>
      <c r="J152" s="188"/>
      <c r="K152" s="215"/>
      <c r="L152" s="215"/>
      <c r="M152" s="215"/>
      <c r="N152" s="215"/>
      <c r="O152" s="215"/>
      <c r="P152" s="215"/>
      <c r="Q152" s="215"/>
      <c r="R152" s="215"/>
      <c r="S152" s="216"/>
    </row>
    <row r="153" spans="1:19" s="53" customFormat="1" ht="17.25" customHeight="1" hidden="1">
      <c r="A153" s="275" t="s">
        <v>52</v>
      </c>
      <c r="B153" s="315" t="s">
        <v>48</v>
      </c>
      <c r="C153" s="305" t="s">
        <v>123</v>
      </c>
      <c r="D153" s="305"/>
      <c r="E153" s="305"/>
      <c r="F153" s="21"/>
      <c r="G153" s="23">
        <f t="shared" si="76"/>
        <v>0</v>
      </c>
      <c r="H153" s="21"/>
      <c r="I153" s="21"/>
      <c r="J153" s="188"/>
      <c r="K153" s="215"/>
      <c r="L153" s="215"/>
      <c r="M153" s="215"/>
      <c r="N153" s="215"/>
      <c r="O153" s="215"/>
      <c r="P153" s="215"/>
      <c r="Q153" s="215"/>
      <c r="R153" s="215"/>
      <c r="S153" s="216"/>
    </row>
    <row r="154" spans="1:19" s="85" customFormat="1" ht="20.25" customHeight="1">
      <c r="A154" s="278" t="s">
        <v>52</v>
      </c>
      <c r="B154" s="320"/>
      <c r="C154" s="297" t="s">
        <v>138</v>
      </c>
      <c r="D154" s="321">
        <f>SUM(D155:D156)</f>
        <v>0</v>
      </c>
      <c r="E154" s="321">
        <f aca="true" t="shared" si="77" ref="E154:S154">SUM(E155:E156)</f>
        <v>0</v>
      </c>
      <c r="F154" s="65">
        <f t="shared" si="77"/>
        <v>89</v>
      </c>
      <c r="G154" s="65">
        <f t="shared" si="77"/>
        <v>89</v>
      </c>
      <c r="H154" s="65">
        <f t="shared" si="77"/>
        <v>0</v>
      </c>
      <c r="I154" s="65">
        <f t="shared" si="77"/>
        <v>205</v>
      </c>
      <c r="J154" s="188">
        <f t="shared" si="77"/>
        <v>0</v>
      </c>
      <c r="K154" s="213">
        <f t="shared" si="77"/>
        <v>0</v>
      </c>
      <c r="L154" s="213">
        <f t="shared" si="77"/>
        <v>0</v>
      </c>
      <c r="M154" s="213">
        <f t="shared" si="77"/>
        <v>0</v>
      </c>
      <c r="N154" s="213">
        <f t="shared" si="77"/>
        <v>0</v>
      </c>
      <c r="O154" s="213">
        <f t="shared" si="77"/>
        <v>0</v>
      </c>
      <c r="P154" s="213">
        <f t="shared" si="77"/>
        <v>0</v>
      </c>
      <c r="Q154" s="213">
        <f t="shared" si="77"/>
        <v>0</v>
      </c>
      <c r="R154" s="213">
        <f t="shared" si="77"/>
        <v>0</v>
      </c>
      <c r="S154" s="214">
        <f t="shared" si="77"/>
        <v>0</v>
      </c>
    </row>
    <row r="155" spans="1:19" s="85" customFormat="1" ht="31.5" hidden="1">
      <c r="A155" s="275" t="s">
        <v>52</v>
      </c>
      <c r="B155" s="315" t="s">
        <v>53</v>
      </c>
      <c r="C155" s="322" t="s">
        <v>139</v>
      </c>
      <c r="D155" s="323">
        <v>0</v>
      </c>
      <c r="E155" s="323"/>
      <c r="F155" s="94"/>
      <c r="G155" s="23">
        <f>SUM(D155:F155)</f>
        <v>0</v>
      </c>
      <c r="H155" s="21"/>
      <c r="I155" s="21"/>
      <c r="J155" s="188"/>
      <c r="K155" s="202"/>
      <c r="L155" s="213"/>
      <c r="M155" s="213"/>
      <c r="N155" s="213"/>
      <c r="O155" s="213"/>
      <c r="P155" s="213"/>
      <c r="Q155" s="213"/>
      <c r="R155" s="213"/>
      <c r="S155" s="214"/>
    </row>
    <row r="156" spans="1:19" s="85" customFormat="1" ht="31.5">
      <c r="A156" s="275" t="s">
        <v>52</v>
      </c>
      <c r="B156" s="315" t="s">
        <v>53</v>
      </c>
      <c r="C156" s="322" t="s">
        <v>140</v>
      </c>
      <c r="D156" s="323">
        <v>0</v>
      </c>
      <c r="E156" s="323"/>
      <c r="F156" s="247">
        <v>89</v>
      </c>
      <c r="G156" s="23">
        <f>SUM(D156:F156)</f>
        <v>89</v>
      </c>
      <c r="H156" s="245"/>
      <c r="I156" s="21">
        <v>205</v>
      </c>
      <c r="J156" s="188"/>
      <c r="K156" s="202"/>
      <c r="L156" s="213"/>
      <c r="M156" s="213"/>
      <c r="N156" s="213"/>
      <c r="O156" s="213"/>
      <c r="P156" s="213"/>
      <c r="Q156" s="213"/>
      <c r="R156" s="213"/>
      <c r="S156" s="214"/>
    </row>
    <row r="157" spans="1:19" s="85" customFormat="1" ht="16.5" customHeight="1">
      <c r="A157" s="278" t="s">
        <v>34</v>
      </c>
      <c r="B157" s="367" t="s">
        <v>90</v>
      </c>
      <c r="C157" s="368"/>
      <c r="D157" s="266">
        <f>SUM(D158:D174)</f>
        <v>172</v>
      </c>
      <c r="E157" s="266">
        <f aca="true" t="shared" si="78" ref="E157:S157">SUM(E158:E174)</f>
        <v>2</v>
      </c>
      <c r="F157" s="25">
        <f t="shared" si="78"/>
        <v>7</v>
      </c>
      <c r="G157" s="25">
        <f t="shared" si="78"/>
        <v>181</v>
      </c>
      <c r="H157" s="25">
        <f t="shared" si="78"/>
        <v>0</v>
      </c>
      <c r="I157" s="25">
        <f t="shared" si="78"/>
        <v>446</v>
      </c>
      <c r="J157" s="188">
        <f t="shared" si="78"/>
        <v>64</v>
      </c>
      <c r="K157" s="196">
        <f t="shared" si="78"/>
        <v>44</v>
      </c>
      <c r="L157" s="196">
        <f t="shared" si="78"/>
        <v>20</v>
      </c>
      <c r="M157" s="196">
        <f t="shared" si="78"/>
        <v>0</v>
      </c>
      <c r="N157" s="196">
        <f t="shared" si="78"/>
        <v>0</v>
      </c>
      <c r="O157" s="196">
        <f t="shared" si="78"/>
        <v>0</v>
      </c>
      <c r="P157" s="196">
        <f t="shared" si="78"/>
        <v>0</v>
      </c>
      <c r="Q157" s="196">
        <f t="shared" si="78"/>
        <v>0</v>
      </c>
      <c r="R157" s="196">
        <f t="shared" si="78"/>
        <v>0</v>
      </c>
      <c r="S157" s="197">
        <f t="shared" si="78"/>
        <v>0</v>
      </c>
    </row>
    <row r="158" spans="1:19" s="10" customFormat="1" ht="17.25" customHeight="1">
      <c r="A158" s="275" t="s">
        <v>34</v>
      </c>
      <c r="B158" s="268">
        <v>223</v>
      </c>
      <c r="C158" s="298" t="s">
        <v>56</v>
      </c>
      <c r="D158" s="286">
        <v>57</v>
      </c>
      <c r="E158" s="286">
        <v>0</v>
      </c>
      <c r="F158" s="237">
        <v>7</v>
      </c>
      <c r="G158" s="23">
        <f aca="true" t="shared" si="79" ref="G158:G174">SUM(D158:F158)</f>
        <v>64</v>
      </c>
      <c r="H158" s="237"/>
      <c r="I158" s="92">
        <v>7</v>
      </c>
      <c r="J158" s="189">
        <f>SUM(K158:S158)</f>
        <v>60</v>
      </c>
      <c r="K158" s="198">
        <v>40</v>
      </c>
      <c r="L158" s="198">
        <v>20</v>
      </c>
      <c r="M158" s="198"/>
      <c r="N158" s="198"/>
      <c r="O158" s="198"/>
      <c r="P158" s="198"/>
      <c r="Q158" s="198"/>
      <c r="R158" s="198"/>
      <c r="S158" s="199"/>
    </row>
    <row r="159" spans="1:19" s="10" customFormat="1" ht="17.25" customHeight="1">
      <c r="A159" s="275" t="s">
        <v>34</v>
      </c>
      <c r="B159" s="268">
        <v>225</v>
      </c>
      <c r="C159" s="298" t="s">
        <v>56</v>
      </c>
      <c r="D159" s="286">
        <v>0</v>
      </c>
      <c r="E159" s="286"/>
      <c r="F159" s="237"/>
      <c r="G159" s="23">
        <f>SUM(D159:F159)</f>
        <v>0</v>
      </c>
      <c r="H159" s="237"/>
      <c r="I159" s="92">
        <v>250</v>
      </c>
      <c r="J159" s="189">
        <f>SUM(K159:S159)</f>
        <v>1</v>
      </c>
      <c r="K159" s="198">
        <v>1</v>
      </c>
      <c r="L159" s="198"/>
      <c r="M159" s="198"/>
      <c r="N159" s="198"/>
      <c r="O159" s="198"/>
      <c r="P159" s="198"/>
      <c r="Q159" s="198"/>
      <c r="R159" s="198"/>
      <c r="S159" s="199"/>
    </row>
    <row r="160" spans="1:19" s="10" customFormat="1" ht="15.75" hidden="1">
      <c r="A160" s="275" t="s">
        <v>34</v>
      </c>
      <c r="B160" s="268">
        <v>225</v>
      </c>
      <c r="C160" s="298" t="s">
        <v>118</v>
      </c>
      <c r="D160" s="270">
        <v>0</v>
      </c>
      <c r="E160" s="270"/>
      <c r="F160" s="238"/>
      <c r="G160" s="23">
        <f t="shared" si="79"/>
        <v>0</v>
      </c>
      <c r="H160" s="238"/>
      <c r="I160" s="18"/>
      <c r="J160" s="189">
        <f aca="true" t="shared" si="80" ref="J160:J174">SUM(K160:S160)</f>
        <v>0</v>
      </c>
      <c r="K160" s="198"/>
      <c r="L160" s="198"/>
      <c r="M160" s="198"/>
      <c r="N160" s="198"/>
      <c r="O160" s="198"/>
      <c r="P160" s="198"/>
      <c r="Q160" s="198"/>
      <c r="R160" s="198"/>
      <c r="S160" s="199"/>
    </row>
    <row r="161" spans="1:19" s="10" customFormat="1" ht="15.75" hidden="1">
      <c r="A161" s="275" t="s">
        <v>34</v>
      </c>
      <c r="B161" s="268">
        <v>226</v>
      </c>
      <c r="C161" s="298" t="s">
        <v>56</v>
      </c>
      <c r="D161" s="270">
        <v>0</v>
      </c>
      <c r="E161" s="270"/>
      <c r="F161" s="238"/>
      <c r="G161" s="23">
        <f t="shared" si="79"/>
        <v>0</v>
      </c>
      <c r="H161" s="238"/>
      <c r="I161" s="18"/>
      <c r="J161" s="189">
        <f t="shared" si="80"/>
        <v>0</v>
      </c>
      <c r="K161" s="198"/>
      <c r="L161" s="198"/>
      <c r="M161" s="198"/>
      <c r="N161" s="198"/>
      <c r="O161" s="198"/>
      <c r="P161" s="198"/>
      <c r="Q161" s="198"/>
      <c r="R161" s="198"/>
      <c r="S161" s="199"/>
    </row>
    <row r="162" spans="1:19" s="10" customFormat="1" ht="15.75" hidden="1">
      <c r="A162" s="275" t="s">
        <v>34</v>
      </c>
      <c r="B162" s="268">
        <v>310</v>
      </c>
      <c r="C162" s="298" t="s">
        <v>56</v>
      </c>
      <c r="D162" s="270">
        <v>0</v>
      </c>
      <c r="E162" s="270"/>
      <c r="F162" s="238"/>
      <c r="G162" s="23">
        <f t="shared" si="79"/>
        <v>0</v>
      </c>
      <c r="H162" s="238"/>
      <c r="I162" s="18"/>
      <c r="J162" s="189">
        <f t="shared" si="80"/>
        <v>0</v>
      </c>
      <c r="K162" s="198"/>
      <c r="L162" s="198"/>
      <c r="M162" s="198"/>
      <c r="N162" s="198"/>
      <c r="O162" s="198"/>
      <c r="P162" s="198"/>
      <c r="Q162" s="198"/>
      <c r="R162" s="198"/>
      <c r="S162" s="199"/>
    </row>
    <row r="163" spans="1:19" s="10" customFormat="1" ht="15.75" hidden="1">
      <c r="A163" s="275" t="s">
        <v>34</v>
      </c>
      <c r="B163" s="268">
        <v>340</v>
      </c>
      <c r="C163" s="298" t="s">
        <v>56</v>
      </c>
      <c r="D163" s="270">
        <v>0</v>
      </c>
      <c r="E163" s="270"/>
      <c r="F163" s="238"/>
      <c r="G163" s="23">
        <f t="shared" si="79"/>
        <v>0</v>
      </c>
      <c r="H163" s="238"/>
      <c r="I163" s="18"/>
      <c r="J163" s="189">
        <f t="shared" si="80"/>
        <v>0</v>
      </c>
      <c r="K163" s="198"/>
      <c r="L163" s="198"/>
      <c r="M163" s="198"/>
      <c r="N163" s="198"/>
      <c r="O163" s="198"/>
      <c r="P163" s="198"/>
      <c r="Q163" s="198"/>
      <c r="R163" s="198"/>
      <c r="S163" s="199"/>
    </row>
    <row r="164" spans="1:19" s="10" customFormat="1" ht="17.25" customHeight="1" hidden="1">
      <c r="A164" s="275" t="s">
        <v>34</v>
      </c>
      <c r="B164" s="268">
        <v>225</v>
      </c>
      <c r="C164" s="298" t="s">
        <v>91</v>
      </c>
      <c r="D164" s="270"/>
      <c r="E164" s="270"/>
      <c r="F164" s="238"/>
      <c r="G164" s="23">
        <f t="shared" si="79"/>
        <v>0</v>
      </c>
      <c r="H164" s="238"/>
      <c r="I164" s="18"/>
      <c r="J164" s="189">
        <f t="shared" si="80"/>
        <v>0</v>
      </c>
      <c r="K164" s="198"/>
      <c r="L164" s="198"/>
      <c r="M164" s="198"/>
      <c r="N164" s="198"/>
      <c r="O164" s="198"/>
      <c r="P164" s="198"/>
      <c r="Q164" s="198"/>
      <c r="R164" s="198"/>
      <c r="S164" s="199"/>
    </row>
    <row r="165" spans="1:19" s="10" customFormat="1" ht="17.25" customHeight="1" hidden="1">
      <c r="A165" s="275" t="s">
        <v>34</v>
      </c>
      <c r="B165" s="268">
        <v>340</v>
      </c>
      <c r="C165" s="298" t="s">
        <v>91</v>
      </c>
      <c r="D165" s="270"/>
      <c r="E165" s="270"/>
      <c r="F165" s="238"/>
      <c r="G165" s="23">
        <f t="shared" si="79"/>
        <v>0</v>
      </c>
      <c r="H165" s="238"/>
      <c r="I165" s="18"/>
      <c r="J165" s="189">
        <f t="shared" si="80"/>
        <v>0</v>
      </c>
      <c r="K165" s="198"/>
      <c r="L165" s="198"/>
      <c r="M165" s="198"/>
      <c r="N165" s="198"/>
      <c r="O165" s="198"/>
      <c r="P165" s="198"/>
      <c r="Q165" s="198"/>
      <c r="R165" s="198"/>
      <c r="S165" s="199"/>
    </row>
    <row r="166" spans="1:19" s="10" customFormat="1" ht="17.25" customHeight="1">
      <c r="A166" s="275" t="s">
        <v>34</v>
      </c>
      <c r="B166" s="268">
        <v>225</v>
      </c>
      <c r="C166" s="298" t="s">
        <v>57</v>
      </c>
      <c r="D166" s="270">
        <v>0</v>
      </c>
      <c r="E166" s="270"/>
      <c r="F166" s="238"/>
      <c r="G166" s="23">
        <f t="shared" si="79"/>
        <v>0</v>
      </c>
      <c r="H166" s="238"/>
      <c r="I166" s="18">
        <v>100</v>
      </c>
      <c r="J166" s="189">
        <f t="shared" si="80"/>
        <v>0</v>
      </c>
      <c r="K166" s="198"/>
      <c r="L166" s="198"/>
      <c r="M166" s="198"/>
      <c r="N166" s="198"/>
      <c r="O166" s="198"/>
      <c r="P166" s="198"/>
      <c r="Q166" s="198"/>
      <c r="R166" s="198"/>
      <c r="S166" s="199"/>
    </row>
    <row r="167" spans="1:19" s="10" customFormat="1" ht="17.25" customHeight="1" hidden="1">
      <c r="A167" s="275" t="s">
        <v>34</v>
      </c>
      <c r="B167" s="268">
        <v>226</v>
      </c>
      <c r="C167" s="298" t="s">
        <v>57</v>
      </c>
      <c r="D167" s="270"/>
      <c r="E167" s="270"/>
      <c r="F167" s="238"/>
      <c r="G167" s="23">
        <f t="shared" si="79"/>
        <v>0</v>
      </c>
      <c r="H167" s="238"/>
      <c r="I167" s="18"/>
      <c r="J167" s="189">
        <f t="shared" si="80"/>
        <v>0</v>
      </c>
      <c r="K167" s="198"/>
      <c r="L167" s="198"/>
      <c r="M167" s="198"/>
      <c r="N167" s="198"/>
      <c r="O167" s="198"/>
      <c r="P167" s="198"/>
      <c r="Q167" s="198"/>
      <c r="R167" s="198"/>
      <c r="S167" s="199"/>
    </row>
    <row r="168" spans="1:19" s="10" customFormat="1" ht="17.25" customHeight="1" hidden="1">
      <c r="A168" s="275" t="s">
        <v>34</v>
      </c>
      <c r="B168" s="268">
        <v>340</v>
      </c>
      <c r="C168" s="298" t="s">
        <v>57</v>
      </c>
      <c r="D168" s="270"/>
      <c r="E168" s="270"/>
      <c r="F168" s="238"/>
      <c r="G168" s="23">
        <f t="shared" si="79"/>
        <v>0</v>
      </c>
      <c r="H168" s="238"/>
      <c r="I168" s="18"/>
      <c r="J168" s="189">
        <f t="shared" si="80"/>
        <v>0</v>
      </c>
      <c r="K168" s="198"/>
      <c r="L168" s="198"/>
      <c r="M168" s="198"/>
      <c r="N168" s="198"/>
      <c r="O168" s="198"/>
      <c r="P168" s="198"/>
      <c r="Q168" s="198"/>
      <c r="R168" s="198"/>
      <c r="S168" s="199"/>
    </row>
    <row r="169" spans="1:19" s="10" customFormat="1" ht="17.25" customHeight="1" hidden="1">
      <c r="A169" s="275" t="s">
        <v>34</v>
      </c>
      <c r="B169" s="268">
        <v>222</v>
      </c>
      <c r="C169" s="298" t="s">
        <v>54</v>
      </c>
      <c r="D169" s="270"/>
      <c r="E169" s="270"/>
      <c r="F169" s="238"/>
      <c r="G169" s="23">
        <f t="shared" si="79"/>
        <v>0</v>
      </c>
      <c r="H169" s="238"/>
      <c r="I169" s="18"/>
      <c r="J169" s="189">
        <f t="shared" si="80"/>
        <v>0</v>
      </c>
      <c r="K169" s="198"/>
      <c r="L169" s="198"/>
      <c r="M169" s="198"/>
      <c r="N169" s="198"/>
      <c r="O169" s="198"/>
      <c r="P169" s="198"/>
      <c r="Q169" s="198"/>
      <c r="R169" s="198"/>
      <c r="S169" s="199"/>
    </row>
    <row r="170" spans="1:19" s="10" customFormat="1" ht="17.25" customHeight="1">
      <c r="A170" s="275" t="s">
        <v>34</v>
      </c>
      <c r="B170" s="268">
        <v>225</v>
      </c>
      <c r="C170" s="298" t="s">
        <v>54</v>
      </c>
      <c r="D170" s="270">
        <v>16</v>
      </c>
      <c r="E170" s="270">
        <v>2</v>
      </c>
      <c r="F170" s="238"/>
      <c r="G170" s="23">
        <f t="shared" si="79"/>
        <v>18</v>
      </c>
      <c r="H170" s="238"/>
      <c r="I170" s="18"/>
      <c r="J170" s="189">
        <f t="shared" si="80"/>
        <v>1</v>
      </c>
      <c r="K170" s="198">
        <v>1</v>
      </c>
      <c r="L170" s="198"/>
      <c r="M170" s="198"/>
      <c r="N170" s="198"/>
      <c r="O170" s="198"/>
      <c r="P170" s="198"/>
      <c r="Q170" s="198"/>
      <c r="R170" s="198"/>
      <c r="S170" s="199"/>
    </row>
    <row r="171" spans="1:19" s="10" customFormat="1" ht="17.25" customHeight="1">
      <c r="A171" s="275" t="s">
        <v>34</v>
      </c>
      <c r="B171" s="268">
        <v>226</v>
      </c>
      <c r="C171" s="298" t="s">
        <v>54</v>
      </c>
      <c r="D171" s="270">
        <v>0</v>
      </c>
      <c r="E171" s="270"/>
      <c r="F171" s="238"/>
      <c r="G171" s="23">
        <f t="shared" si="79"/>
        <v>0</v>
      </c>
      <c r="H171" s="238"/>
      <c r="I171" s="18">
        <v>68</v>
      </c>
      <c r="J171" s="189">
        <f t="shared" si="80"/>
        <v>0</v>
      </c>
      <c r="K171" s="198"/>
      <c r="L171" s="198"/>
      <c r="M171" s="198"/>
      <c r="N171" s="198"/>
      <c r="O171" s="198"/>
      <c r="P171" s="198"/>
      <c r="Q171" s="198"/>
      <c r="R171" s="198"/>
      <c r="S171" s="199"/>
    </row>
    <row r="172" spans="1:19" s="10" customFormat="1" ht="16.5" customHeight="1" hidden="1">
      <c r="A172" s="275" t="s">
        <v>34</v>
      </c>
      <c r="B172" s="268">
        <v>290</v>
      </c>
      <c r="C172" s="298" t="s">
        <v>54</v>
      </c>
      <c r="D172" s="270">
        <v>0</v>
      </c>
      <c r="E172" s="270"/>
      <c r="F172" s="238"/>
      <c r="G172" s="23">
        <f t="shared" si="79"/>
        <v>0</v>
      </c>
      <c r="H172" s="238"/>
      <c r="I172" s="18"/>
      <c r="J172" s="189">
        <f t="shared" si="80"/>
        <v>0</v>
      </c>
      <c r="K172" s="198"/>
      <c r="L172" s="198"/>
      <c r="M172" s="198"/>
      <c r="N172" s="198"/>
      <c r="O172" s="198"/>
      <c r="P172" s="198"/>
      <c r="Q172" s="198"/>
      <c r="R172" s="198"/>
      <c r="S172" s="199"/>
    </row>
    <row r="173" spans="1:19" s="10" customFormat="1" ht="15.75">
      <c r="A173" s="275" t="s">
        <v>34</v>
      </c>
      <c r="B173" s="268">
        <v>310</v>
      </c>
      <c r="C173" s="298" t="s">
        <v>54</v>
      </c>
      <c r="D173" s="270">
        <v>66</v>
      </c>
      <c r="E173" s="270"/>
      <c r="F173" s="238"/>
      <c r="G173" s="23">
        <f t="shared" si="79"/>
        <v>66</v>
      </c>
      <c r="H173" s="238"/>
      <c r="I173" s="18"/>
      <c r="J173" s="189">
        <f t="shared" si="80"/>
        <v>1</v>
      </c>
      <c r="K173" s="198">
        <v>1</v>
      </c>
      <c r="L173" s="198"/>
      <c r="M173" s="198"/>
      <c r="N173" s="198"/>
      <c r="O173" s="198"/>
      <c r="P173" s="198"/>
      <c r="Q173" s="198"/>
      <c r="R173" s="198"/>
      <c r="S173" s="199"/>
    </row>
    <row r="174" spans="1:19" s="10" customFormat="1" ht="15.75">
      <c r="A174" s="275" t="s">
        <v>34</v>
      </c>
      <c r="B174" s="268">
        <v>340</v>
      </c>
      <c r="C174" s="298" t="s">
        <v>54</v>
      </c>
      <c r="D174" s="270">
        <v>33</v>
      </c>
      <c r="E174" s="270"/>
      <c r="F174" s="238"/>
      <c r="G174" s="23">
        <f t="shared" si="79"/>
        <v>33</v>
      </c>
      <c r="H174" s="238"/>
      <c r="I174" s="18">
        <v>21</v>
      </c>
      <c r="J174" s="189">
        <f t="shared" si="80"/>
        <v>1</v>
      </c>
      <c r="K174" s="198">
        <v>1</v>
      </c>
      <c r="L174" s="198"/>
      <c r="M174" s="198"/>
      <c r="N174" s="198"/>
      <c r="O174" s="198"/>
      <c r="P174" s="198"/>
      <c r="Q174" s="198"/>
      <c r="R174" s="198"/>
      <c r="S174" s="199"/>
    </row>
    <row r="175" spans="1:19" s="29" customFormat="1" ht="17.25" customHeight="1">
      <c r="A175" s="351" t="s">
        <v>32</v>
      </c>
      <c r="B175" s="352"/>
      <c r="C175" s="352"/>
      <c r="D175" s="293">
        <f aca="true" t="shared" si="81" ref="D175:S175">SUM(D134,D139,D157)</f>
        <v>2196</v>
      </c>
      <c r="E175" s="293">
        <f t="shared" si="81"/>
        <v>2</v>
      </c>
      <c r="F175" s="26">
        <f t="shared" si="81"/>
        <v>19661</v>
      </c>
      <c r="G175" s="26">
        <f t="shared" si="81"/>
        <v>21859</v>
      </c>
      <c r="H175" s="26">
        <f t="shared" si="81"/>
        <v>83</v>
      </c>
      <c r="I175" s="26">
        <f t="shared" si="81"/>
        <v>4443</v>
      </c>
      <c r="J175" s="191">
        <f t="shared" si="81"/>
        <v>64</v>
      </c>
      <c r="K175" s="209">
        <f t="shared" si="81"/>
        <v>44</v>
      </c>
      <c r="L175" s="209">
        <f t="shared" si="81"/>
        <v>20</v>
      </c>
      <c r="M175" s="209">
        <f t="shared" si="81"/>
        <v>0</v>
      </c>
      <c r="N175" s="209">
        <f t="shared" si="81"/>
        <v>0</v>
      </c>
      <c r="O175" s="209">
        <f t="shared" si="81"/>
        <v>0</v>
      </c>
      <c r="P175" s="209">
        <f t="shared" si="81"/>
        <v>0</v>
      </c>
      <c r="Q175" s="209">
        <f t="shared" si="81"/>
        <v>0</v>
      </c>
      <c r="R175" s="209">
        <f t="shared" si="81"/>
        <v>0</v>
      </c>
      <c r="S175" s="210">
        <f t="shared" si="81"/>
        <v>0</v>
      </c>
    </row>
    <row r="176" spans="1:19" s="50" customFormat="1" ht="18.75" hidden="1">
      <c r="A176" s="355" t="s">
        <v>75</v>
      </c>
      <c r="B176" s="356"/>
      <c r="C176" s="357"/>
      <c r="D176" s="302"/>
      <c r="E176" s="302"/>
      <c r="F176" s="30"/>
      <c r="G176" s="30"/>
      <c r="H176" s="30"/>
      <c r="I176" s="30"/>
      <c r="J176" s="191"/>
      <c r="K176" s="185"/>
      <c r="L176" s="185"/>
      <c r="M176" s="185"/>
      <c r="N176" s="185"/>
      <c r="O176" s="185"/>
      <c r="P176" s="185"/>
      <c r="Q176" s="185"/>
      <c r="R176" s="185"/>
      <c r="S176" s="186"/>
    </row>
    <row r="177" spans="1:19" s="51" customFormat="1" ht="18" customHeight="1" hidden="1">
      <c r="A177" s="303" t="s">
        <v>76</v>
      </c>
      <c r="B177" s="304" t="s">
        <v>51</v>
      </c>
      <c r="C177" s="310" t="s">
        <v>82</v>
      </c>
      <c r="D177" s="305"/>
      <c r="E177" s="305"/>
      <c r="F177" s="21"/>
      <c r="G177" s="21"/>
      <c r="H177" s="21"/>
      <c r="I177" s="21"/>
      <c r="J177" s="189">
        <f>SUM(K177:S177)</f>
        <v>0</v>
      </c>
      <c r="K177" s="215"/>
      <c r="L177" s="215"/>
      <c r="M177" s="215"/>
      <c r="N177" s="215"/>
      <c r="O177" s="215"/>
      <c r="P177" s="215"/>
      <c r="Q177" s="215"/>
      <c r="R177" s="215"/>
      <c r="S177" s="216"/>
    </row>
    <row r="178" spans="1:19" s="51" customFormat="1" ht="13.5" customHeight="1" hidden="1">
      <c r="A178" s="303" t="s">
        <v>76</v>
      </c>
      <c r="B178" s="304" t="s">
        <v>48</v>
      </c>
      <c r="C178" s="310" t="s">
        <v>83</v>
      </c>
      <c r="D178" s="305">
        <v>0</v>
      </c>
      <c r="E178" s="305">
        <v>0</v>
      </c>
      <c r="F178" s="21">
        <v>0</v>
      </c>
      <c r="G178" s="21">
        <v>0</v>
      </c>
      <c r="H178" s="21">
        <v>0</v>
      </c>
      <c r="I178" s="21">
        <v>0</v>
      </c>
      <c r="J178" s="189">
        <f>SUM(K178:S178)</f>
        <v>0</v>
      </c>
      <c r="K178" s="215"/>
      <c r="L178" s="215"/>
      <c r="M178" s="215"/>
      <c r="N178" s="215"/>
      <c r="O178" s="215"/>
      <c r="P178" s="215"/>
      <c r="Q178" s="215"/>
      <c r="R178" s="215"/>
      <c r="S178" s="216"/>
    </row>
    <row r="179" spans="1:19" s="51" customFormat="1" ht="15.75" hidden="1">
      <c r="A179" s="303" t="s">
        <v>76</v>
      </c>
      <c r="B179" s="304" t="s">
        <v>50</v>
      </c>
      <c r="C179" s="310" t="s">
        <v>83</v>
      </c>
      <c r="D179" s="305">
        <v>0</v>
      </c>
      <c r="E179" s="305">
        <v>0</v>
      </c>
      <c r="F179" s="21">
        <v>0</v>
      </c>
      <c r="G179" s="21">
        <v>0</v>
      </c>
      <c r="H179" s="21">
        <v>0</v>
      </c>
      <c r="I179" s="21">
        <v>0</v>
      </c>
      <c r="J179" s="189"/>
      <c r="K179" s="215"/>
      <c r="L179" s="215"/>
      <c r="M179" s="215"/>
      <c r="N179" s="215"/>
      <c r="O179" s="215"/>
      <c r="P179" s="215"/>
      <c r="Q179" s="215"/>
      <c r="R179" s="215"/>
      <c r="S179" s="216"/>
    </row>
    <row r="180" spans="1:19" s="52" customFormat="1" ht="16.5" customHeight="1" hidden="1">
      <c r="A180" s="351" t="s">
        <v>77</v>
      </c>
      <c r="B180" s="352"/>
      <c r="C180" s="352"/>
      <c r="D180" s="301">
        <f aca="true" t="shared" si="82" ref="D180:I180">SUM(D177:D179)</f>
        <v>0</v>
      </c>
      <c r="E180" s="301">
        <f t="shared" si="82"/>
        <v>0</v>
      </c>
      <c r="F180" s="27">
        <f t="shared" si="82"/>
        <v>0</v>
      </c>
      <c r="G180" s="27">
        <f t="shared" si="82"/>
        <v>0</v>
      </c>
      <c r="H180" s="27">
        <f t="shared" si="82"/>
        <v>0</v>
      </c>
      <c r="I180" s="27">
        <f t="shared" si="82"/>
        <v>0</v>
      </c>
      <c r="J180" s="191">
        <f aca="true" t="shared" si="83" ref="J180:S180">SUM(J177:J179)</f>
        <v>0</v>
      </c>
      <c r="K180" s="209">
        <f t="shared" si="83"/>
        <v>0</v>
      </c>
      <c r="L180" s="209">
        <f t="shared" si="83"/>
        <v>0</v>
      </c>
      <c r="M180" s="209">
        <f t="shared" si="83"/>
        <v>0</v>
      </c>
      <c r="N180" s="209">
        <f t="shared" si="83"/>
        <v>0</v>
      </c>
      <c r="O180" s="209">
        <f t="shared" si="83"/>
        <v>0</v>
      </c>
      <c r="P180" s="209">
        <f t="shared" si="83"/>
        <v>0</v>
      </c>
      <c r="Q180" s="209">
        <f t="shared" si="83"/>
        <v>0</v>
      </c>
      <c r="R180" s="209">
        <f t="shared" si="83"/>
        <v>0</v>
      </c>
      <c r="S180" s="210">
        <f t="shared" si="83"/>
        <v>0</v>
      </c>
    </row>
    <row r="181" spans="1:19" ht="21.75" customHeight="1">
      <c r="A181" s="362" t="s">
        <v>111</v>
      </c>
      <c r="B181" s="363"/>
      <c r="C181" s="363"/>
      <c r="D181" s="324"/>
      <c r="E181" s="324"/>
      <c r="F181" s="49"/>
      <c r="G181" s="49"/>
      <c r="H181" s="49"/>
      <c r="I181" s="49"/>
      <c r="J181" s="193"/>
      <c r="K181" s="221"/>
      <c r="L181" s="221"/>
      <c r="M181" s="221"/>
      <c r="N181" s="221"/>
      <c r="O181" s="221"/>
      <c r="P181" s="221"/>
      <c r="Q181" s="221"/>
      <c r="R181" s="221"/>
      <c r="S181" s="222"/>
    </row>
    <row r="182" spans="1:19" s="10" customFormat="1" ht="15" customHeight="1" hidden="1">
      <c r="A182" s="303" t="s">
        <v>38</v>
      </c>
      <c r="B182" s="304" t="s">
        <v>80</v>
      </c>
      <c r="C182" s="269" t="s">
        <v>2</v>
      </c>
      <c r="D182" s="165"/>
      <c r="E182" s="165"/>
      <c r="F182" s="23"/>
      <c r="G182" s="23"/>
      <c r="H182" s="23"/>
      <c r="I182" s="23"/>
      <c r="J182" s="189">
        <f aca="true" t="shared" si="84" ref="J182:J187">SUM(K182:S182)</f>
        <v>0</v>
      </c>
      <c r="K182" s="215"/>
      <c r="L182" s="215"/>
      <c r="M182" s="215"/>
      <c r="N182" s="215"/>
      <c r="O182" s="215"/>
      <c r="P182" s="215"/>
      <c r="Q182" s="215"/>
      <c r="R182" s="215"/>
      <c r="S182" s="216"/>
    </row>
    <row r="183" spans="1:19" s="10" customFormat="1" ht="15" customHeight="1">
      <c r="A183" s="303" t="s">
        <v>38</v>
      </c>
      <c r="B183" s="304" t="s">
        <v>81</v>
      </c>
      <c r="C183" s="269" t="s">
        <v>6</v>
      </c>
      <c r="D183" s="165">
        <v>0</v>
      </c>
      <c r="E183" s="165">
        <v>0</v>
      </c>
      <c r="F183" s="164">
        <v>0</v>
      </c>
      <c r="G183" s="23">
        <f>SUM(D183:F183)</f>
        <v>0</v>
      </c>
      <c r="H183" s="164"/>
      <c r="I183" s="23">
        <v>40</v>
      </c>
      <c r="J183" s="189">
        <f t="shared" si="84"/>
        <v>0</v>
      </c>
      <c r="K183" s="215"/>
      <c r="L183" s="215"/>
      <c r="M183" s="215"/>
      <c r="N183" s="215"/>
      <c r="O183" s="215"/>
      <c r="P183" s="215"/>
      <c r="Q183" s="215"/>
      <c r="R183" s="215"/>
      <c r="S183" s="216"/>
    </row>
    <row r="184" spans="1:19" s="10" customFormat="1" ht="15" customHeight="1" hidden="1">
      <c r="A184" s="303" t="s">
        <v>38</v>
      </c>
      <c r="B184" s="304" t="s">
        <v>48</v>
      </c>
      <c r="C184" s="269" t="s">
        <v>10</v>
      </c>
      <c r="D184" s="165">
        <v>0</v>
      </c>
      <c r="E184" s="165"/>
      <c r="F184" s="164"/>
      <c r="G184" s="23">
        <f>SUM(D184:F184)</f>
        <v>0</v>
      </c>
      <c r="H184" s="164"/>
      <c r="I184" s="23"/>
      <c r="J184" s="189">
        <f t="shared" si="84"/>
        <v>0</v>
      </c>
      <c r="K184" s="215"/>
      <c r="L184" s="215"/>
      <c r="M184" s="215"/>
      <c r="N184" s="215"/>
      <c r="O184" s="215"/>
      <c r="P184" s="215"/>
      <c r="Q184" s="215"/>
      <c r="R184" s="215"/>
      <c r="S184" s="216"/>
    </row>
    <row r="185" spans="1:19" s="10" customFormat="1" ht="15" customHeight="1" hidden="1">
      <c r="A185" s="303" t="s">
        <v>38</v>
      </c>
      <c r="B185" s="304" t="s">
        <v>37</v>
      </c>
      <c r="C185" s="310" t="s">
        <v>12</v>
      </c>
      <c r="D185" s="165">
        <v>0</v>
      </c>
      <c r="E185" s="165"/>
      <c r="F185" s="164"/>
      <c r="G185" s="23">
        <f>SUM(D185:F185)</f>
        <v>0</v>
      </c>
      <c r="H185" s="164"/>
      <c r="I185" s="23"/>
      <c r="J185" s="189">
        <f t="shared" si="84"/>
        <v>0</v>
      </c>
      <c r="K185" s="215"/>
      <c r="L185" s="215"/>
      <c r="M185" s="215"/>
      <c r="N185" s="215"/>
      <c r="O185" s="215"/>
      <c r="P185" s="215"/>
      <c r="Q185" s="215"/>
      <c r="R185" s="215"/>
      <c r="S185" s="216"/>
    </row>
    <row r="186" spans="1:19" s="10" customFormat="1" ht="15" customHeight="1" hidden="1">
      <c r="A186" s="303" t="s">
        <v>38</v>
      </c>
      <c r="B186" s="304" t="s">
        <v>50</v>
      </c>
      <c r="C186" s="298" t="s">
        <v>14</v>
      </c>
      <c r="D186" s="165"/>
      <c r="E186" s="165"/>
      <c r="F186" s="164"/>
      <c r="G186" s="23"/>
      <c r="H186" s="164"/>
      <c r="I186" s="23"/>
      <c r="J186" s="189">
        <f t="shared" si="84"/>
        <v>0</v>
      </c>
      <c r="K186" s="215"/>
      <c r="L186" s="215"/>
      <c r="M186" s="215"/>
      <c r="N186" s="215"/>
      <c r="O186" s="215"/>
      <c r="P186" s="215"/>
      <c r="Q186" s="215"/>
      <c r="R186" s="215"/>
      <c r="S186" s="216"/>
    </row>
    <row r="187" spans="1:19" s="10" customFormat="1" ht="15" customHeight="1">
      <c r="A187" s="303" t="s">
        <v>38</v>
      </c>
      <c r="B187" s="304" t="s">
        <v>55</v>
      </c>
      <c r="C187" s="298" t="s">
        <v>15</v>
      </c>
      <c r="D187" s="165"/>
      <c r="E187" s="165"/>
      <c r="F187" s="164"/>
      <c r="G187" s="23"/>
      <c r="H187" s="164"/>
      <c r="I187" s="23">
        <v>6</v>
      </c>
      <c r="J187" s="189">
        <f t="shared" si="84"/>
        <v>0</v>
      </c>
      <c r="K187" s="215"/>
      <c r="L187" s="215"/>
      <c r="M187" s="215"/>
      <c r="N187" s="215"/>
      <c r="O187" s="215"/>
      <c r="P187" s="215"/>
      <c r="Q187" s="215"/>
      <c r="R187" s="215"/>
      <c r="S187" s="216"/>
    </row>
    <row r="188" spans="1:19" s="29" customFormat="1" ht="18.75" customHeight="1">
      <c r="A188" s="351" t="s">
        <v>39</v>
      </c>
      <c r="B188" s="352"/>
      <c r="C188" s="352"/>
      <c r="D188" s="293">
        <f aca="true" t="shared" si="85" ref="D188:S188">SUM(D182:D187)</f>
        <v>0</v>
      </c>
      <c r="E188" s="293">
        <f t="shared" si="85"/>
        <v>0</v>
      </c>
      <c r="F188" s="26">
        <f t="shared" si="85"/>
        <v>0</v>
      </c>
      <c r="G188" s="26">
        <f t="shared" si="85"/>
        <v>0</v>
      </c>
      <c r="H188" s="26">
        <f t="shared" si="85"/>
        <v>0</v>
      </c>
      <c r="I188" s="26">
        <f>SUM(I182:I187)</f>
        <v>46</v>
      </c>
      <c r="J188" s="191">
        <f t="shared" si="85"/>
        <v>0</v>
      </c>
      <c r="K188" s="209">
        <f t="shared" si="85"/>
        <v>0</v>
      </c>
      <c r="L188" s="209">
        <f t="shared" si="85"/>
        <v>0</v>
      </c>
      <c r="M188" s="209">
        <f t="shared" si="85"/>
        <v>0</v>
      </c>
      <c r="N188" s="209">
        <f t="shared" si="85"/>
        <v>0</v>
      </c>
      <c r="O188" s="209">
        <f t="shared" si="85"/>
        <v>0</v>
      </c>
      <c r="P188" s="209">
        <f t="shared" si="85"/>
        <v>0</v>
      </c>
      <c r="Q188" s="209">
        <f t="shared" si="85"/>
        <v>0</v>
      </c>
      <c r="R188" s="209">
        <f t="shared" si="85"/>
        <v>0</v>
      </c>
      <c r="S188" s="210">
        <f t="shared" si="85"/>
        <v>0</v>
      </c>
    </row>
    <row r="189" spans="1:19" s="10" customFormat="1" ht="34.5" customHeight="1">
      <c r="A189" s="346" t="s">
        <v>70</v>
      </c>
      <c r="B189" s="347"/>
      <c r="C189" s="348"/>
      <c r="D189" s="296"/>
      <c r="E189" s="296"/>
      <c r="F189" s="15"/>
      <c r="G189" s="15"/>
      <c r="H189" s="15"/>
      <c r="I189" s="15"/>
      <c r="J189" s="189"/>
      <c r="K189" s="211"/>
      <c r="L189" s="211"/>
      <c r="M189" s="211"/>
      <c r="N189" s="211"/>
      <c r="O189" s="211"/>
      <c r="P189" s="211"/>
      <c r="Q189" s="211"/>
      <c r="R189" s="211"/>
      <c r="S189" s="212"/>
    </row>
    <row r="190" spans="1:19" s="10" customFormat="1" ht="38.25" customHeight="1">
      <c r="A190" s="278" t="s">
        <v>71</v>
      </c>
      <c r="B190" s="264">
        <v>210</v>
      </c>
      <c r="C190" s="265" t="s">
        <v>30</v>
      </c>
      <c r="D190" s="297">
        <f aca="true" t="shared" si="86" ref="D190:S190">SUM(D191,D195,D194)</f>
        <v>2379</v>
      </c>
      <c r="E190" s="297">
        <f t="shared" si="86"/>
        <v>397</v>
      </c>
      <c r="F190" s="20">
        <f t="shared" si="86"/>
        <v>255</v>
      </c>
      <c r="G190" s="20">
        <f t="shared" si="86"/>
        <v>3031</v>
      </c>
      <c r="H190" s="20">
        <f t="shared" si="86"/>
        <v>271</v>
      </c>
      <c r="I190" s="20">
        <f>SUM(I191,I195,I194)</f>
        <v>4225</v>
      </c>
      <c r="J190" s="188">
        <f t="shared" si="86"/>
        <v>2890.9</v>
      </c>
      <c r="K190" s="213">
        <f t="shared" si="86"/>
        <v>0</v>
      </c>
      <c r="L190" s="213">
        <f t="shared" si="86"/>
        <v>745.4</v>
      </c>
      <c r="M190" s="213">
        <f t="shared" si="86"/>
        <v>0</v>
      </c>
      <c r="N190" s="213">
        <f t="shared" si="86"/>
        <v>841.5</v>
      </c>
      <c r="O190" s="213">
        <f t="shared" si="86"/>
        <v>1304</v>
      </c>
      <c r="P190" s="213">
        <f t="shared" si="86"/>
        <v>0</v>
      </c>
      <c r="Q190" s="213">
        <f t="shared" si="86"/>
        <v>0</v>
      </c>
      <c r="R190" s="213">
        <f t="shared" si="86"/>
        <v>0</v>
      </c>
      <c r="S190" s="214">
        <f t="shared" si="86"/>
        <v>0</v>
      </c>
    </row>
    <row r="191" spans="1:19" s="7" customFormat="1" ht="15.75">
      <c r="A191" s="278" t="s">
        <v>71</v>
      </c>
      <c r="B191" s="264">
        <v>211</v>
      </c>
      <c r="C191" s="265" t="s">
        <v>148</v>
      </c>
      <c r="D191" s="325">
        <f>SUM(D192:D193)</f>
        <v>1775</v>
      </c>
      <c r="E191" s="325">
        <f aca="true" t="shared" si="87" ref="E191:S191">SUM(E192:E193)</f>
        <v>322</v>
      </c>
      <c r="F191" s="96">
        <f t="shared" si="87"/>
        <v>248</v>
      </c>
      <c r="G191" s="96">
        <f t="shared" si="87"/>
        <v>2345</v>
      </c>
      <c r="H191" s="96">
        <f t="shared" si="87"/>
        <v>180</v>
      </c>
      <c r="I191" s="96">
        <f t="shared" si="87"/>
        <v>3231</v>
      </c>
      <c r="J191" s="194">
        <f t="shared" si="87"/>
        <v>2091.5</v>
      </c>
      <c r="K191" s="223">
        <f t="shared" si="87"/>
        <v>0</v>
      </c>
      <c r="L191" s="223">
        <f t="shared" si="87"/>
        <v>445</v>
      </c>
      <c r="M191" s="223">
        <f t="shared" si="87"/>
        <v>0</v>
      </c>
      <c r="N191" s="223">
        <f t="shared" si="87"/>
        <v>646.5</v>
      </c>
      <c r="O191" s="223">
        <f t="shared" si="87"/>
        <v>1000</v>
      </c>
      <c r="P191" s="223">
        <f t="shared" si="87"/>
        <v>0</v>
      </c>
      <c r="Q191" s="223">
        <f t="shared" si="87"/>
        <v>0</v>
      </c>
      <c r="R191" s="223">
        <f t="shared" si="87"/>
        <v>0</v>
      </c>
      <c r="S191" s="224">
        <f t="shared" si="87"/>
        <v>0</v>
      </c>
    </row>
    <row r="192" spans="1:19" s="139" customFormat="1" ht="15.75">
      <c r="A192" s="281" t="s">
        <v>103</v>
      </c>
      <c r="B192" s="282">
        <v>211</v>
      </c>
      <c r="C192" s="283" t="s">
        <v>149</v>
      </c>
      <c r="D192" s="326">
        <v>795</v>
      </c>
      <c r="E192" s="327">
        <v>151</v>
      </c>
      <c r="F192" s="248">
        <v>130</v>
      </c>
      <c r="G192" s="143">
        <f>SUM(D192:F192)</f>
        <v>1076</v>
      </c>
      <c r="H192" s="250">
        <v>85</v>
      </c>
      <c r="I192" s="144">
        <v>3231</v>
      </c>
      <c r="J192" s="184">
        <f>SUM(K192:S192)</f>
        <v>1646.5</v>
      </c>
      <c r="K192" s="183"/>
      <c r="L192" s="183">
        <v>0</v>
      </c>
      <c r="M192" s="183"/>
      <c r="N192" s="183">
        <v>646.5</v>
      </c>
      <c r="O192" s="183">
        <v>1000</v>
      </c>
      <c r="P192" s="183"/>
      <c r="Q192" s="183"/>
      <c r="R192" s="183"/>
      <c r="S192" s="204"/>
    </row>
    <row r="193" spans="1:19" s="139" customFormat="1" ht="15.75">
      <c r="A193" s="281" t="s">
        <v>103</v>
      </c>
      <c r="B193" s="282">
        <v>211</v>
      </c>
      <c r="C193" s="283" t="s">
        <v>150</v>
      </c>
      <c r="D193" s="327">
        <v>980</v>
      </c>
      <c r="E193" s="327">
        <v>171</v>
      </c>
      <c r="F193" s="248">
        <v>118</v>
      </c>
      <c r="G193" s="136">
        <f>SUM(D193:F193)</f>
        <v>1269</v>
      </c>
      <c r="H193" s="250">
        <v>95</v>
      </c>
      <c r="I193" s="144"/>
      <c r="J193" s="184">
        <f>SUM(K193:S193)</f>
        <v>445</v>
      </c>
      <c r="K193" s="183"/>
      <c r="L193" s="183">
        <v>445</v>
      </c>
      <c r="M193" s="183"/>
      <c r="N193" s="183"/>
      <c r="O193" s="183"/>
      <c r="P193" s="183"/>
      <c r="Q193" s="183"/>
      <c r="R193" s="183"/>
      <c r="S193" s="204"/>
    </row>
    <row r="194" spans="1:19" s="10" customFormat="1" ht="15.75">
      <c r="A194" s="275" t="s">
        <v>71</v>
      </c>
      <c r="B194" s="268">
        <v>212</v>
      </c>
      <c r="C194" s="269" t="s">
        <v>2</v>
      </c>
      <c r="D194" s="328">
        <v>0</v>
      </c>
      <c r="E194" s="328">
        <v>0</v>
      </c>
      <c r="F194" s="249">
        <v>0</v>
      </c>
      <c r="G194" s="23">
        <f>SUM(D194:F194)</f>
        <v>0</v>
      </c>
      <c r="H194" s="244">
        <v>7</v>
      </c>
      <c r="I194" s="9">
        <v>18</v>
      </c>
      <c r="J194" s="189">
        <f aca="true" t="shared" si="88" ref="J194:J208">SUM(K194:S194)</f>
        <v>0</v>
      </c>
      <c r="K194" s="198"/>
      <c r="L194" s="198"/>
      <c r="M194" s="198"/>
      <c r="N194" s="198"/>
      <c r="O194" s="198"/>
      <c r="P194" s="198"/>
      <c r="Q194" s="198"/>
      <c r="R194" s="198"/>
      <c r="S194" s="199"/>
    </row>
    <row r="195" spans="1:19" s="7" customFormat="1" ht="15.75">
      <c r="A195" s="278" t="s">
        <v>71</v>
      </c>
      <c r="B195" s="264">
        <v>213</v>
      </c>
      <c r="C195" s="265" t="s">
        <v>147</v>
      </c>
      <c r="D195" s="325">
        <f>SUM(D196:D197)</f>
        <v>604</v>
      </c>
      <c r="E195" s="325">
        <f aca="true" t="shared" si="89" ref="E195:S195">SUM(E196:E197)</f>
        <v>75</v>
      </c>
      <c r="F195" s="96">
        <f t="shared" si="89"/>
        <v>7</v>
      </c>
      <c r="G195" s="96">
        <f t="shared" si="89"/>
        <v>686</v>
      </c>
      <c r="H195" s="96">
        <f t="shared" si="89"/>
        <v>84</v>
      </c>
      <c r="I195" s="96">
        <f t="shared" si="89"/>
        <v>976</v>
      </c>
      <c r="J195" s="194">
        <f t="shared" si="89"/>
        <v>799.4</v>
      </c>
      <c r="K195" s="223">
        <f t="shared" si="89"/>
        <v>0</v>
      </c>
      <c r="L195" s="223">
        <f t="shared" si="89"/>
        <v>300.4</v>
      </c>
      <c r="M195" s="223">
        <f t="shared" si="89"/>
        <v>0</v>
      </c>
      <c r="N195" s="223">
        <f t="shared" si="89"/>
        <v>195</v>
      </c>
      <c r="O195" s="223">
        <f t="shared" si="89"/>
        <v>304</v>
      </c>
      <c r="P195" s="223">
        <f t="shared" si="89"/>
        <v>0</v>
      </c>
      <c r="Q195" s="223">
        <f t="shared" si="89"/>
        <v>0</v>
      </c>
      <c r="R195" s="223">
        <f t="shared" si="89"/>
        <v>0</v>
      </c>
      <c r="S195" s="224">
        <f t="shared" si="89"/>
        <v>0</v>
      </c>
    </row>
    <row r="196" spans="1:19" s="139" customFormat="1" ht="31.5">
      <c r="A196" s="281" t="s">
        <v>103</v>
      </c>
      <c r="B196" s="282">
        <v>213</v>
      </c>
      <c r="C196" s="283" t="s">
        <v>151</v>
      </c>
      <c r="D196" s="326">
        <v>240</v>
      </c>
      <c r="E196" s="326">
        <v>23</v>
      </c>
      <c r="F196" s="251">
        <v>7</v>
      </c>
      <c r="G196" s="143">
        <f>SUM(D196:F196)</f>
        <v>270</v>
      </c>
      <c r="H196" s="250">
        <v>34</v>
      </c>
      <c r="I196" s="144">
        <v>976</v>
      </c>
      <c r="J196" s="184">
        <f>SUM(K196:S196)</f>
        <v>493</v>
      </c>
      <c r="K196" s="183"/>
      <c r="L196" s="183">
        <v>0</v>
      </c>
      <c r="M196" s="183"/>
      <c r="N196" s="183">
        <v>195</v>
      </c>
      <c r="O196" s="183">
        <v>298</v>
      </c>
      <c r="P196" s="183"/>
      <c r="Q196" s="183"/>
      <c r="R196" s="183"/>
      <c r="S196" s="204"/>
    </row>
    <row r="197" spans="1:19" s="139" customFormat="1" ht="31.5">
      <c r="A197" s="281" t="s">
        <v>103</v>
      </c>
      <c r="B197" s="282">
        <v>213</v>
      </c>
      <c r="C197" s="283" t="s">
        <v>152</v>
      </c>
      <c r="D197" s="327">
        <v>364</v>
      </c>
      <c r="E197" s="327">
        <v>52</v>
      </c>
      <c r="F197" s="248"/>
      <c r="G197" s="136">
        <f>SUM(D197:F197)</f>
        <v>416</v>
      </c>
      <c r="H197" s="250">
        <v>50</v>
      </c>
      <c r="I197" s="144"/>
      <c r="J197" s="184">
        <f>SUM(K197:S197)</f>
        <v>306.4</v>
      </c>
      <c r="K197" s="183"/>
      <c r="L197" s="183">
        <v>300.4</v>
      </c>
      <c r="M197" s="183"/>
      <c r="N197" s="183"/>
      <c r="O197" s="183">
        <v>6</v>
      </c>
      <c r="P197" s="183"/>
      <c r="Q197" s="183"/>
      <c r="R197" s="183"/>
      <c r="S197" s="204"/>
    </row>
    <row r="198" spans="1:19" s="10" customFormat="1" ht="15.75">
      <c r="A198" s="278" t="s">
        <v>71</v>
      </c>
      <c r="B198" s="264">
        <v>220</v>
      </c>
      <c r="C198" s="265" t="s">
        <v>4</v>
      </c>
      <c r="D198" s="325">
        <f aca="true" t="shared" si="90" ref="D198:I198">SUM(D199:D204)</f>
        <v>934</v>
      </c>
      <c r="E198" s="325">
        <f t="shared" si="90"/>
        <v>0</v>
      </c>
      <c r="F198" s="96">
        <f t="shared" si="90"/>
        <v>66</v>
      </c>
      <c r="G198" s="96">
        <f t="shared" si="90"/>
        <v>1000</v>
      </c>
      <c r="H198" s="6">
        <f t="shared" si="90"/>
        <v>228</v>
      </c>
      <c r="I198" s="6">
        <f t="shared" si="90"/>
        <v>1178</v>
      </c>
      <c r="J198" s="188">
        <f aca="true" t="shared" si="91" ref="J198:S198">SUM(J199:J204)</f>
        <v>219</v>
      </c>
      <c r="K198" s="196">
        <f t="shared" si="91"/>
        <v>0</v>
      </c>
      <c r="L198" s="196">
        <f>SUM(L199:L204)</f>
        <v>219</v>
      </c>
      <c r="M198" s="196">
        <f t="shared" si="91"/>
        <v>0</v>
      </c>
      <c r="N198" s="196">
        <f>SUM(N199:N204)</f>
        <v>0</v>
      </c>
      <c r="O198" s="196">
        <f t="shared" si="91"/>
        <v>0</v>
      </c>
      <c r="P198" s="196">
        <f t="shared" si="91"/>
        <v>0</v>
      </c>
      <c r="Q198" s="196">
        <f t="shared" si="91"/>
        <v>0</v>
      </c>
      <c r="R198" s="196">
        <f>SUM(R199:R204)</f>
        <v>0</v>
      </c>
      <c r="S198" s="197">
        <f t="shared" si="91"/>
        <v>0</v>
      </c>
    </row>
    <row r="199" spans="1:19" s="10" customFormat="1" ht="15.75" hidden="1">
      <c r="A199" s="275" t="s">
        <v>71</v>
      </c>
      <c r="B199" s="268">
        <v>221</v>
      </c>
      <c r="C199" s="269" t="s">
        <v>5</v>
      </c>
      <c r="D199" s="328">
        <v>0</v>
      </c>
      <c r="E199" s="328"/>
      <c r="F199" s="95"/>
      <c r="G199" s="23">
        <f aca="true" t="shared" si="92" ref="G199:G205">SUM(D199:F199)</f>
        <v>0</v>
      </c>
      <c r="H199" s="9"/>
      <c r="I199" s="9"/>
      <c r="J199" s="189">
        <f t="shared" si="88"/>
        <v>0</v>
      </c>
      <c r="K199" s="198"/>
      <c r="L199" s="198"/>
      <c r="M199" s="198"/>
      <c r="N199" s="198"/>
      <c r="O199" s="198"/>
      <c r="P199" s="198"/>
      <c r="Q199" s="198"/>
      <c r="R199" s="198"/>
      <c r="S199" s="199"/>
    </row>
    <row r="200" spans="1:19" s="10" customFormat="1" ht="15.75">
      <c r="A200" s="275" t="s">
        <v>71</v>
      </c>
      <c r="B200" s="268">
        <v>222</v>
      </c>
      <c r="C200" s="269" t="s">
        <v>6</v>
      </c>
      <c r="D200" s="328">
        <v>0</v>
      </c>
      <c r="E200" s="328"/>
      <c r="F200" s="249"/>
      <c r="G200" s="23">
        <f t="shared" si="92"/>
        <v>0</v>
      </c>
      <c r="H200" s="244">
        <v>4</v>
      </c>
      <c r="I200" s="9">
        <v>8</v>
      </c>
      <c r="J200" s="189">
        <f t="shared" si="88"/>
        <v>0</v>
      </c>
      <c r="K200" s="198"/>
      <c r="L200" s="198"/>
      <c r="M200" s="198"/>
      <c r="N200" s="198"/>
      <c r="O200" s="198"/>
      <c r="P200" s="198"/>
      <c r="Q200" s="198"/>
      <c r="R200" s="198"/>
      <c r="S200" s="199"/>
    </row>
    <row r="201" spans="1:19" s="10" customFormat="1" ht="15.75">
      <c r="A201" s="275" t="s">
        <v>71</v>
      </c>
      <c r="B201" s="268">
        <v>223</v>
      </c>
      <c r="C201" s="269" t="s">
        <v>7</v>
      </c>
      <c r="D201" s="328">
        <v>469</v>
      </c>
      <c r="E201" s="328"/>
      <c r="F201" s="249">
        <v>64</v>
      </c>
      <c r="G201" s="23">
        <f t="shared" si="92"/>
        <v>533</v>
      </c>
      <c r="H201" s="244">
        <v>217</v>
      </c>
      <c r="I201" s="9">
        <v>1110</v>
      </c>
      <c r="J201" s="189">
        <f t="shared" si="88"/>
        <v>215</v>
      </c>
      <c r="K201" s="198"/>
      <c r="L201" s="198">
        <v>215</v>
      </c>
      <c r="M201" s="198"/>
      <c r="N201" s="198"/>
      <c r="O201" s="198"/>
      <c r="P201" s="198"/>
      <c r="Q201" s="198"/>
      <c r="R201" s="198"/>
      <c r="S201" s="199"/>
    </row>
    <row r="202" spans="1:19" s="10" customFormat="1" ht="15.75" hidden="1">
      <c r="A202" s="275" t="s">
        <v>71</v>
      </c>
      <c r="B202" s="268">
        <v>224</v>
      </c>
      <c r="C202" s="269" t="s">
        <v>8</v>
      </c>
      <c r="D202" s="298">
        <v>0</v>
      </c>
      <c r="E202" s="298"/>
      <c r="F202" s="244"/>
      <c r="G202" s="23">
        <f t="shared" si="92"/>
        <v>0</v>
      </c>
      <c r="H202" s="244"/>
      <c r="I202" s="9"/>
      <c r="J202" s="189">
        <f t="shared" si="88"/>
        <v>0</v>
      </c>
      <c r="K202" s="198"/>
      <c r="L202" s="198"/>
      <c r="M202" s="198"/>
      <c r="N202" s="198"/>
      <c r="O202" s="198"/>
      <c r="P202" s="198"/>
      <c r="Q202" s="198"/>
      <c r="R202" s="198"/>
      <c r="S202" s="199"/>
    </row>
    <row r="203" spans="1:19" s="10" customFormat="1" ht="15.75">
      <c r="A203" s="275" t="s">
        <v>71</v>
      </c>
      <c r="B203" s="268">
        <v>225</v>
      </c>
      <c r="C203" s="269" t="s">
        <v>9</v>
      </c>
      <c r="D203" s="298">
        <v>463</v>
      </c>
      <c r="E203" s="298"/>
      <c r="F203" s="244">
        <v>2</v>
      </c>
      <c r="G203" s="23">
        <f t="shared" si="92"/>
        <v>465</v>
      </c>
      <c r="H203" s="244">
        <v>5</v>
      </c>
      <c r="I203" s="9">
        <v>10</v>
      </c>
      <c r="J203" s="189">
        <f t="shared" si="88"/>
        <v>1</v>
      </c>
      <c r="K203" s="198"/>
      <c r="L203" s="198">
        <v>1</v>
      </c>
      <c r="M203" s="198"/>
      <c r="N203" s="198"/>
      <c r="O203" s="198"/>
      <c r="P203" s="198"/>
      <c r="Q203" s="198"/>
      <c r="R203" s="198"/>
      <c r="S203" s="199"/>
    </row>
    <row r="204" spans="1:19" s="10" customFormat="1" ht="15.75">
      <c r="A204" s="275" t="s">
        <v>71</v>
      </c>
      <c r="B204" s="268">
        <v>226</v>
      </c>
      <c r="C204" s="269" t="s">
        <v>10</v>
      </c>
      <c r="D204" s="298">
        <v>2</v>
      </c>
      <c r="E204" s="298"/>
      <c r="F204" s="244"/>
      <c r="G204" s="23">
        <f t="shared" si="92"/>
        <v>2</v>
      </c>
      <c r="H204" s="244">
        <v>2</v>
      </c>
      <c r="I204" s="9">
        <v>50</v>
      </c>
      <c r="J204" s="189">
        <f t="shared" si="88"/>
        <v>3</v>
      </c>
      <c r="K204" s="198"/>
      <c r="L204" s="198">
        <v>3</v>
      </c>
      <c r="M204" s="198"/>
      <c r="N204" s="198"/>
      <c r="O204" s="198"/>
      <c r="P204" s="198"/>
      <c r="Q204" s="198"/>
      <c r="R204" s="198"/>
      <c r="S204" s="199"/>
    </row>
    <row r="205" spans="1:19" s="7" customFormat="1" ht="15.75">
      <c r="A205" s="278" t="s">
        <v>71</v>
      </c>
      <c r="B205" s="264">
        <v>290</v>
      </c>
      <c r="C205" s="265" t="s">
        <v>12</v>
      </c>
      <c r="D205" s="287">
        <v>0</v>
      </c>
      <c r="E205" s="287"/>
      <c r="F205" s="240"/>
      <c r="G205" s="23">
        <f t="shared" si="92"/>
        <v>0</v>
      </c>
      <c r="H205" s="240">
        <v>1</v>
      </c>
      <c r="I205" s="6">
        <v>39</v>
      </c>
      <c r="J205" s="188">
        <f t="shared" si="88"/>
        <v>1</v>
      </c>
      <c r="K205" s="196"/>
      <c r="L205" s="196">
        <v>1</v>
      </c>
      <c r="M205" s="196"/>
      <c r="N205" s="196"/>
      <c r="O205" s="196"/>
      <c r="P205" s="196"/>
      <c r="Q205" s="196"/>
      <c r="R205" s="196"/>
      <c r="S205" s="197"/>
    </row>
    <row r="206" spans="1:19" s="7" customFormat="1" ht="15.75">
      <c r="A206" s="278" t="s">
        <v>71</v>
      </c>
      <c r="B206" s="264">
        <v>300</v>
      </c>
      <c r="C206" s="265" t="s">
        <v>13</v>
      </c>
      <c r="D206" s="287">
        <f>SUM(D207:D208)</f>
        <v>0</v>
      </c>
      <c r="E206" s="287">
        <f>SUM(E207:E208)</f>
        <v>0</v>
      </c>
      <c r="F206" s="6">
        <f>SUM(F207:F208)</f>
        <v>0</v>
      </c>
      <c r="G206" s="6">
        <f aca="true" t="shared" si="93" ref="G206:S206">SUM(G207:G208)</f>
        <v>0</v>
      </c>
      <c r="H206" s="6">
        <f>SUM(H207:H208)</f>
        <v>0</v>
      </c>
      <c r="I206" s="6">
        <f t="shared" si="93"/>
        <v>62</v>
      </c>
      <c r="J206" s="188">
        <f t="shared" si="93"/>
        <v>0</v>
      </c>
      <c r="K206" s="196">
        <f t="shared" si="93"/>
        <v>0</v>
      </c>
      <c r="L206" s="196">
        <f t="shared" si="93"/>
        <v>0</v>
      </c>
      <c r="M206" s="196">
        <f t="shared" si="93"/>
        <v>0</v>
      </c>
      <c r="N206" s="196">
        <f t="shared" si="93"/>
        <v>0</v>
      </c>
      <c r="O206" s="196">
        <f t="shared" si="93"/>
        <v>0</v>
      </c>
      <c r="P206" s="196">
        <f t="shared" si="93"/>
        <v>0</v>
      </c>
      <c r="Q206" s="196">
        <f t="shared" si="93"/>
        <v>0</v>
      </c>
      <c r="R206" s="196">
        <f t="shared" si="93"/>
        <v>0</v>
      </c>
      <c r="S206" s="197">
        <f t="shared" si="93"/>
        <v>0</v>
      </c>
    </row>
    <row r="207" spans="1:19" s="10" customFormat="1" ht="15.75">
      <c r="A207" s="275" t="s">
        <v>71</v>
      </c>
      <c r="B207" s="268">
        <v>310</v>
      </c>
      <c r="C207" s="269" t="s">
        <v>14</v>
      </c>
      <c r="D207" s="298">
        <v>0</v>
      </c>
      <c r="E207" s="298"/>
      <c r="F207" s="244"/>
      <c r="G207" s="23">
        <f>SUM(D207:F207)</f>
        <v>0</v>
      </c>
      <c r="H207" s="244"/>
      <c r="I207" s="9">
        <v>43</v>
      </c>
      <c r="J207" s="189">
        <f t="shared" si="88"/>
        <v>0</v>
      </c>
      <c r="K207" s="198"/>
      <c r="L207" s="198">
        <v>0</v>
      </c>
      <c r="M207" s="198"/>
      <c r="N207" s="198"/>
      <c r="O207" s="198"/>
      <c r="P207" s="198"/>
      <c r="Q207" s="198"/>
      <c r="R207" s="198"/>
      <c r="S207" s="199"/>
    </row>
    <row r="208" spans="1:19" s="10" customFormat="1" ht="15.75">
      <c r="A208" s="275" t="s">
        <v>71</v>
      </c>
      <c r="B208" s="268">
        <v>340</v>
      </c>
      <c r="C208" s="269" t="s">
        <v>15</v>
      </c>
      <c r="D208" s="298">
        <v>0</v>
      </c>
      <c r="E208" s="298"/>
      <c r="F208" s="244"/>
      <c r="G208" s="23">
        <f>SUM(D208:F208)</f>
        <v>0</v>
      </c>
      <c r="H208" s="244"/>
      <c r="I208" s="9">
        <v>19</v>
      </c>
      <c r="J208" s="189">
        <f t="shared" si="88"/>
        <v>0</v>
      </c>
      <c r="K208" s="198"/>
      <c r="L208" s="198">
        <v>0</v>
      </c>
      <c r="M208" s="198"/>
      <c r="N208" s="198"/>
      <c r="O208" s="198"/>
      <c r="P208" s="198"/>
      <c r="Q208" s="198"/>
      <c r="R208" s="198"/>
      <c r="S208" s="199"/>
    </row>
    <row r="209" spans="1:19" s="29" customFormat="1" ht="15" customHeight="1">
      <c r="A209" s="351" t="s">
        <v>72</v>
      </c>
      <c r="B209" s="352"/>
      <c r="C209" s="352"/>
      <c r="D209" s="301">
        <f aca="true" t="shared" si="94" ref="D209:I209">SUM(D190,D198,D205,D206)</f>
        <v>3313</v>
      </c>
      <c r="E209" s="301">
        <f t="shared" si="94"/>
        <v>397</v>
      </c>
      <c r="F209" s="27">
        <f t="shared" si="94"/>
        <v>321</v>
      </c>
      <c r="G209" s="27">
        <f t="shared" si="94"/>
        <v>4031</v>
      </c>
      <c r="H209" s="27">
        <f t="shared" si="94"/>
        <v>500</v>
      </c>
      <c r="I209" s="27">
        <f t="shared" si="94"/>
        <v>5504</v>
      </c>
      <c r="J209" s="191">
        <f aca="true" t="shared" si="95" ref="J209:S209">SUM(J190,J198,J205,J206)</f>
        <v>3110.9</v>
      </c>
      <c r="K209" s="209">
        <f t="shared" si="95"/>
        <v>0</v>
      </c>
      <c r="L209" s="209">
        <f t="shared" si="95"/>
        <v>965.4</v>
      </c>
      <c r="M209" s="209">
        <f t="shared" si="95"/>
        <v>0</v>
      </c>
      <c r="N209" s="209">
        <f>SUM(N190,N198,N205,N206)</f>
        <v>841.5</v>
      </c>
      <c r="O209" s="209">
        <f t="shared" si="95"/>
        <v>1304</v>
      </c>
      <c r="P209" s="209">
        <f t="shared" si="95"/>
        <v>0</v>
      </c>
      <c r="Q209" s="209">
        <f t="shared" si="95"/>
        <v>0</v>
      </c>
      <c r="R209" s="209">
        <f>SUM(R190,R198,R205,R206)</f>
        <v>0</v>
      </c>
      <c r="S209" s="210">
        <f t="shared" si="95"/>
        <v>0</v>
      </c>
    </row>
    <row r="210" spans="1:19" ht="33.75" customHeight="1" hidden="1">
      <c r="A210" s="353" t="s">
        <v>41</v>
      </c>
      <c r="B210" s="354"/>
      <c r="C210" s="354"/>
      <c r="D210" s="314"/>
      <c r="E210" s="314"/>
      <c r="F210" s="4"/>
      <c r="G210" s="4"/>
      <c r="H210" s="4"/>
      <c r="I210" s="4"/>
      <c r="J210" s="195"/>
      <c r="K210" s="219"/>
      <c r="L210" s="219"/>
      <c r="M210" s="219"/>
      <c r="N210" s="219"/>
      <c r="O210" s="219"/>
      <c r="P210" s="219"/>
      <c r="Q210" s="219"/>
      <c r="R210" s="219"/>
      <c r="S210" s="220"/>
    </row>
    <row r="211" spans="1:19" s="10" customFormat="1" ht="19.5" customHeight="1" hidden="1">
      <c r="A211" s="278" t="s">
        <v>33</v>
      </c>
      <c r="B211" s="264">
        <v>210</v>
      </c>
      <c r="C211" s="265" t="s">
        <v>30</v>
      </c>
      <c r="D211" s="297">
        <f aca="true" t="shared" si="96" ref="D211:I211">SUM(D212:D214)</f>
        <v>0</v>
      </c>
      <c r="E211" s="297">
        <f t="shared" si="96"/>
        <v>0</v>
      </c>
      <c r="F211" s="20">
        <f t="shared" si="96"/>
        <v>0</v>
      </c>
      <c r="G211" s="20">
        <f t="shared" si="96"/>
        <v>0</v>
      </c>
      <c r="H211" s="20">
        <f t="shared" si="96"/>
        <v>0</v>
      </c>
      <c r="I211" s="20">
        <f t="shared" si="96"/>
        <v>0</v>
      </c>
      <c r="J211" s="188">
        <f aca="true" t="shared" si="97" ref="J211:S211">SUM(J212:J214)</f>
        <v>0</v>
      </c>
      <c r="K211" s="213">
        <f t="shared" si="97"/>
        <v>0</v>
      </c>
      <c r="L211" s="213">
        <f t="shared" si="97"/>
        <v>0</v>
      </c>
      <c r="M211" s="213"/>
      <c r="N211" s="213">
        <f>SUM(N212:N214)</f>
        <v>0</v>
      </c>
      <c r="O211" s="213">
        <f t="shared" si="97"/>
        <v>0</v>
      </c>
      <c r="P211" s="213">
        <f t="shared" si="97"/>
        <v>0</v>
      </c>
      <c r="Q211" s="213">
        <f t="shared" si="97"/>
        <v>0</v>
      </c>
      <c r="R211" s="213">
        <f>SUM(R212:R214)</f>
        <v>0</v>
      </c>
      <c r="S211" s="214">
        <f t="shared" si="97"/>
        <v>0</v>
      </c>
    </row>
    <row r="212" spans="1:19" s="10" customFormat="1" ht="15.75" hidden="1">
      <c r="A212" s="275" t="s">
        <v>33</v>
      </c>
      <c r="B212" s="268">
        <v>211</v>
      </c>
      <c r="C212" s="269" t="s">
        <v>1</v>
      </c>
      <c r="D212" s="298"/>
      <c r="E212" s="298"/>
      <c r="F212" s="9"/>
      <c r="G212" s="9"/>
      <c r="H212" s="9"/>
      <c r="I212" s="9"/>
      <c r="J212" s="189"/>
      <c r="K212" s="198"/>
      <c r="L212" s="198"/>
      <c r="M212" s="198"/>
      <c r="N212" s="198"/>
      <c r="O212" s="198"/>
      <c r="P212" s="198"/>
      <c r="Q212" s="198"/>
      <c r="R212" s="198"/>
      <c r="S212" s="199"/>
    </row>
    <row r="213" spans="1:19" s="53" customFormat="1" ht="15.75" customHeight="1" hidden="1">
      <c r="A213" s="275" t="s">
        <v>33</v>
      </c>
      <c r="B213" s="268">
        <v>212</v>
      </c>
      <c r="C213" s="329" t="s">
        <v>2</v>
      </c>
      <c r="D213" s="305"/>
      <c r="E213" s="305"/>
      <c r="F213" s="21"/>
      <c r="G213" s="21"/>
      <c r="H213" s="21"/>
      <c r="I213" s="21"/>
      <c r="J213" s="189"/>
      <c r="K213" s="215"/>
      <c r="L213" s="215"/>
      <c r="M213" s="215"/>
      <c r="N213" s="215"/>
      <c r="O213" s="215"/>
      <c r="P213" s="215"/>
      <c r="Q213" s="215"/>
      <c r="R213" s="215"/>
      <c r="S213" s="216"/>
    </row>
    <row r="214" spans="1:19" s="10" customFormat="1" ht="15.75" hidden="1">
      <c r="A214" s="275" t="s">
        <v>33</v>
      </c>
      <c r="B214" s="268">
        <v>213</v>
      </c>
      <c r="C214" s="269" t="s">
        <v>3</v>
      </c>
      <c r="D214" s="298"/>
      <c r="E214" s="298"/>
      <c r="F214" s="9"/>
      <c r="G214" s="9"/>
      <c r="H214" s="9"/>
      <c r="I214" s="9"/>
      <c r="J214" s="189"/>
      <c r="K214" s="198"/>
      <c r="L214" s="198"/>
      <c r="M214" s="198"/>
      <c r="N214" s="198"/>
      <c r="O214" s="198"/>
      <c r="P214" s="198"/>
      <c r="Q214" s="198"/>
      <c r="R214" s="198"/>
      <c r="S214" s="199"/>
    </row>
    <row r="215" spans="1:19" s="10" customFormat="1" ht="15.75" hidden="1">
      <c r="A215" s="278" t="s">
        <v>73</v>
      </c>
      <c r="B215" s="264">
        <v>220</v>
      </c>
      <c r="C215" s="265" t="s">
        <v>4</v>
      </c>
      <c r="D215" s="287">
        <f aca="true" t="shared" si="98" ref="D215:I215">SUM(D216:D221)</f>
        <v>0</v>
      </c>
      <c r="E215" s="287">
        <f t="shared" si="98"/>
        <v>0</v>
      </c>
      <c r="F215" s="6">
        <f t="shared" si="98"/>
        <v>0</v>
      </c>
      <c r="G215" s="6">
        <f t="shared" si="98"/>
        <v>0</v>
      </c>
      <c r="H215" s="6">
        <f t="shared" si="98"/>
        <v>0</v>
      </c>
      <c r="I215" s="6">
        <f t="shared" si="98"/>
        <v>0</v>
      </c>
      <c r="J215" s="188">
        <f aca="true" t="shared" si="99" ref="J215:S215">SUM(J216:J221)</f>
        <v>0</v>
      </c>
      <c r="K215" s="196">
        <f t="shared" si="99"/>
        <v>0</v>
      </c>
      <c r="L215" s="196">
        <f t="shared" si="99"/>
        <v>0</v>
      </c>
      <c r="M215" s="196"/>
      <c r="N215" s="196">
        <f>SUM(N216:N221)</f>
        <v>0</v>
      </c>
      <c r="O215" s="196">
        <f t="shared" si="99"/>
        <v>0</v>
      </c>
      <c r="P215" s="196">
        <f t="shared" si="99"/>
        <v>0</v>
      </c>
      <c r="Q215" s="196">
        <f t="shared" si="99"/>
        <v>0</v>
      </c>
      <c r="R215" s="196">
        <f>SUM(R216:R221)</f>
        <v>0</v>
      </c>
      <c r="S215" s="197">
        <f t="shared" si="99"/>
        <v>0</v>
      </c>
    </row>
    <row r="216" spans="1:19" s="10" customFormat="1" ht="15.75" hidden="1">
      <c r="A216" s="275" t="s">
        <v>33</v>
      </c>
      <c r="B216" s="268">
        <v>221</v>
      </c>
      <c r="C216" s="269" t="s">
        <v>5</v>
      </c>
      <c r="D216" s="298"/>
      <c r="E216" s="298"/>
      <c r="F216" s="9"/>
      <c r="G216" s="9"/>
      <c r="H216" s="9"/>
      <c r="I216" s="9"/>
      <c r="J216" s="189"/>
      <c r="K216" s="198"/>
      <c r="L216" s="198"/>
      <c r="M216" s="198"/>
      <c r="N216" s="198"/>
      <c r="O216" s="198"/>
      <c r="P216" s="198"/>
      <c r="Q216" s="198"/>
      <c r="R216" s="198"/>
      <c r="S216" s="199"/>
    </row>
    <row r="217" spans="1:19" s="53" customFormat="1" ht="15.75" customHeight="1" hidden="1">
      <c r="A217" s="275" t="s">
        <v>33</v>
      </c>
      <c r="B217" s="268">
        <v>222</v>
      </c>
      <c r="C217" s="269" t="s">
        <v>6</v>
      </c>
      <c r="D217" s="305">
        <v>0</v>
      </c>
      <c r="E217" s="305">
        <v>0</v>
      </c>
      <c r="F217" s="21">
        <v>0</v>
      </c>
      <c r="G217" s="21">
        <v>0</v>
      </c>
      <c r="H217" s="21">
        <v>0</v>
      </c>
      <c r="I217" s="21">
        <v>0</v>
      </c>
      <c r="J217" s="189">
        <f aca="true" t="shared" si="100" ref="J217:J222">SUM(K217:S217)</f>
        <v>0</v>
      </c>
      <c r="K217" s="215"/>
      <c r="L217" s="215"/>
      <c r="M217" s="215"/>
      <c r="N217" s="215"/>
      <c r="O217" s="215"/>
      <c r="P217" s="215"/>
      <c r="Q217" s="215"/>
      <c r="R217" s="215"/>
      <c r="S217" s="216"/>
    </row>
    <row r="218" spans="1:19" s="10" customFormat="1" ht="15.75" hidden="1">
      <c r="A218" s="275" t="s">
        <v>33</v>
      </c>
      <c r="B218" s="268">
        <v>223</v>
      </c>
      <c r="C218" s="269" t="s">
        <v>7</v>
      </c>
      <c r="D218" s="270"/>
      <c r="E218" s="270"/>
      <c r="F218" s="18"/>
      <c r="G218" s="18"/>
      <c r="H218" s="18"/>
      <c r="I218" s="18"/>
      <c r="J218" s="189">
        <f t="shared" si="100"/>
        <v>0</v>
      </c>
      <c r="K218" s="198"/>
      <c r="L218" s="198"/>
      <c r="M218" s="198"/>
      <c r="N218" s="198"/>
      <c r="O218" s="198"/>
      <c r="P218" s="198"/>
      <c r="Q218" s="198"/>
      <c r="R218" s="198"/>
      <c r="S218" s="199"/>
    </row>
    <row r="219" spans="1:19" s="10" customFormat="1" ht="15.75" hidden="1">
      <c r="A219" s="275" t="s">
        <v>33</v>
      </c>
      <c r="B219" s="268">
        <v>224</v>
      </c>
      <c r="C219" s="269" t="s">
        <v>8</v>
      </c>
      <c r="D219" s="270"/>
      <c r="E219" s="270"/>
      <c r="F219" s="18"/>
      <c r="G219" s="18"/>
      <c r="H219" s="18"/>
      <c r="I219" s="18"/>
      <c r="J219" s="189">
        <f t="shared" si="100"/>
        <v>0</v>
      </c>
      <c r="K219" s="198"/>
      <c r="L219" s="198"/>
      <c r="M219" s="198"/>
      <c r="N219" s="198"/>
      <c r="O219" s="198"/>
      <c r="P219" s="198"/>
      <c r="Q219" s="198"/>
      <c r="R219" s="198"/>
      <c r="S219" s="199"/>
    </row>
    <row r="220" spans="1:19" s="10" customFormat="1" ht="15.75" hidden="1">
      <c r="A220" s="275" t="s">
        <v>33</v>
      </c>
      <c r="B220" s="268">
        <v>225</v>
      </c>
      <c r="C220" s="269" t="s">
        <v>9</v>
      </c>
      <c r="D220" s="270"/>
      <c r="E220" s="270"/>
      <c r="F220" s="18"/>
      <c r="G220" s="18"/>
      <c r="H220" s="18"/>
      <c r="I220" s="18"/>
      <c r="J220" s="189">
        <f t="shared" si="100"/>
        <v>0</v>
      </c>
      <c r="K220" s="198"/>
      <c r="L220" s="198"/>
      <c r="M220" s="198"/>
      <c r="N220" s="198"/>
      <c r="O220" s="198"/>
      <c r="P220" s="198"/>
      <c r="Q220" s="198"/>
      <c r="R220" s="198"/>
      <c r="S220" s="199"/>
    </row>
    <row r="221" spans="1:19" s="53" customFormat="1" ht="15.75" customHeight="1" hidden="1">
      <c r="A221" s="275" t="s">
        <v>33</v>
      </c>
      <c r="B221" s="268">
        <v>226</v>
      </c>
      <c r="C221" s="298" t="s">
        <v>10</v>
      </c>
      <c r="D221" s="305"/>
      <c r="E221" s="305"/>
      <c r="F221" s="21"/>
      <c r="G221" s="21"/>
      <c r="H221" s="21"/>
      <c r="I221" s="21"/>
      <c r="J221" s="189">
        <f t="shared" si="100"/>
        <v>0</v>
      </c>
      <c r="K221" s="215"/>
      <c r="L221" s="215"/>
      <c r="M221" s="215"/>
      <c r="N221" s="215"/>
      <c r="O221" s="215"/>
      <c r="P221" s="215"/>
      <c r="Q221" s="215"/>
      <c r="R221" s="215"/>
      <c r="S221" s="216"/>
    </row>
    <row r="222" spans="1:19" s="7" customFormat="1" ht="12" customHeight="1" hidden="1">
      <c r="A222" s="278" t="s">
        <v>33</v>
      </c>
      <c r="B222" s="264">
        <v>290</v>
      </c>
      <c r="C222" s="330" t="s">
        <v>12</v>
      </c>
      <c r="D222" s="287"/>
      <c r="E222" s="287"/>
      <c r="F222" s="6"/>
      <c r="G222" s="6"/>
      <c r="H222" s="6"/>
      <c r="I222" s="6"/>
      <c r="J222" s="189">
        <f t="shared" si="100"/>
        <v>0</v>
      </c>
      <c r="K222" s="196"/>
      <c r="L222" s="196"/>
      <c r="M222" s="196"/>
      <c r="N222" s="196"/>
      <c r="O222" s="196"/>
      <c r="P222" s="196"/>
      <c r="Q222" s="196"/>
      <c r="R222" s="196"/>
      <c r="S222" s="197"/>
    </row>
    <row r="223" spans="1:19" s="50" customFormat="1" ht="18.75">
      <c r="A223" s="355" t="s">
        <v>46</v>
      </c>
      <c r="B223" s="356"/>
      <c r="C223" s="357"/>
      <c r="D223" s="302"/>
      <c r="E223" s="302"/>
      <c r="F223" s="30"/>
      <c r="G223" s="30"/>
      <c r="H223" s="30"/>
      <c r="I223" s="30"/>
      <c r="J223" s="191"/>
      <c r="K223" s="185"/>
      <c r="L223" s="185"/>
      <c r="M223" s="185"/>
      <c r="N223" s="185"/>
      <c r="O223" s="185"/>
      <c r="P223" s="185"/>
      <c r="Q223" s="185"/>
      <c r="R223" s="185"/>
      <c r="S223" s="186"/>
    </row>
    <row r="224" spans="1:19" s="91" customFormat="1" ht="32.25" customHeight="1" hidden="1">
      <c r="A224" s="309" t="s">
        <v>141</v>
      </c>
      <c r="B224" s="331" t="s">
        <v>120</v>
      </c>
      <c r="C224" s="265" t="s">
        <v>44</v>
      </c>
      <c r="D224" s="297">
        <v>0</v>
      </c>
      <c r="E224" s="297"/>
      <c r="F224" s="20"/>
      <c r="G224" s="83">
        <f>SUM(D224:F224)</f>
        <v>0</v>
      </c>
      <c r="H224" s="20"/>
      <c r="I224" s="20"/>
      <c r="J224" s="188">
        <f>SUM(K224:S224)</f>
        <v>0</v>
      </c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51" customFormat="1" ht="15.75">
      <c r="A225" s="303" t="s">
        <v>47</v>
      </c>
      <c r="B225" s="304" t="s">
        <v>48</v>
      </c>
      <c r="C225" s="310" t="s">
        <v>74</v>
      </c>
      <c r="D225" s="305"/>
      <c r="E225" s="305"/>
      <c r="F225" s="245"/>
      <c r="G225" s="23">
        <f>SUM(D225:F225)</f>
        <v>0</v>
      </c>
      <c r="H225" s="245"/>
      <c r="I225" s="21">
        <v>51</v>
      </c>
      <c r="J225" s="189"/>
      <c r="K225" s="215"/>
      <c r="L225" s="215"/>
      <c r="M225" s="215"/>
      <c r="N225" s="215"/>
      <c r="O225" s="215"/>
      <c r="P225" s="215"/>
      <c r="Q225" s="215"/>
      <c r="R225" s="215"/>
      <c r="S225" s="216"/>
    </row>
    <row r="226" spans="1:19" s="51" customFormat="1" ht="15.75" customHeight="1">
      <c r="A226" s="303" t="s">
        <v>47</v>
      </c>
      <c r="B226" s="304" t="s">
        <v>37</v>
      </c>
      <c r="C226" s="310" t="s">
        <v>74</v>
      </c>
      <c r="D226" s="305"/>
      <c r="E226" s="305"/>
      <c r="F226" s="245"/>
      <c r="G226" s="23">
        <f>SUM(D226:F226)</f>
        <v>0</v>
      </c>
      <c r="H226" s="245"/>
      <c r="I226" s="21">
        <v>6</v>
      </c>
      <c r="J226" s="189"/>
      <c r="K226" s="215"/>
      <c r="L226" s="215"/>
      <c r="M226" s="215"/>
      <c r="N226" s="215"/>
      <c r="O226" s="215"/>
      <c r="P226" s="215"/>
      <c r="Q226" s="215"/>
      <c r="R226" s="215"/>
      <c r="S226" s="216"/>
    </row>
    <row r="227" spans="1:19" s="51" customFormat="1" ht="15.75" hidden="1">
      <c r="A227" s="303" t="s">
        <v>47</v>
      </c>
      <c r="B227" s="304" t="s">
        <v>55</v>
      </c>
      <c r="C227" s="310" t="s">
        <v>74</v>
      </c>
      <c r="D227" s="305"/>
      <c r="E227" s="305"/>
      <c r="F227" s="21"/>
      <c r="G227" s="23">
        <f>SUM(D227:F227)</f>
        <v>0</v>
      </c>
      <c r="H227" s="21"/>
      <c r="I227" s="21"/>
      <c r="J227" s="189"/>
      <c r="K227" s="215"/>
      <c r="L227" s="215"/>
      <c r="M227" s="215"/>
      <c r="N227" s="215"/>
      <c r="O227" s="215"/>
      <c r="P227" s="215"/>
      <c r="Q227" s="215"/>
      <c r="R227" s="215"/>
      <c r="S227" s="216"/>
    </row>
    <row r="228" spans="1:19" s="52" customFormat="1" ht="18.75">
      <c r="A228" s="351" t="s">
        <v>49</v>
      </c>
      <c r="B228" s="352"/>
      <c r="C228" s="352"/>
      <c r="D228" s="301">
        <f aca="true" t="shared" si="101" ref="D228:S228">SUM(D224:D227)</f>
        <v>0</v>
      </c>
      <c r="E228" s="301">
        <f t="shared" si="101"/>
        <v>0</v>
      </c>
      <c r="F228" s="27">
        <f t="shared" si="101"/>
        <v>0</v>
      </c>
      <c r="G228" s="27">
        <f t="shared" si="101"/>
        <v>0</v>
      </c>
      <c r="H228" s="27">
        <f t="shared" si="101"/>
        <v>0</v>
      </c>
      <c r="I228" s="27">
        <f>SUM(I224:I227)</f>
        <v>57</v>
      </c>
      <c r="J228" s="191">
        <f t="shared" si="101"/>
        <v>0</v>
      </c>
      <c r="K228" s="209">
        <f t="shared" si="101"/>
        <v>0</v>
      </c>
      <c r="L228" s="209">
        <f t="shared" si="101"/>
        <v>0</v>
      </c>
      <c r="M228" s="209">
        <f t="shared" si="101"/>
        <v>0</v>
      </c>
      <c r="N228" s="209">
        <f t="shared" si="101"/>
        <v>0</v>
      </c>
      <c r="O228" s="209">
        <f t="shared" si="101"/>
        <v>0</v>
      </c>
      <c r="P228" s="209">
        <f t="shared" si="101"/>
        <v>0</v>
      </c>
      <c r="Q228" s="209">
        <f t="shared" si="101"/>
        <v>0</v>
      </c>
      <c r="R228" s="209">
        <f t="shared" si="101"/>
        <v>0</v>
      </c>
      <c r="S228" s="210">
        <f t="shared" si="101"/>
        <v>0</v>
      </c>
    </row>
    <row r="229" spans="1:19" ht="19.5" customHeight="1">
      <c r="A229" s="294" t="s">
        <v>98</v>
      </c>
      <c r="B229" s="313"/>
      <c r="C229" s="314"/>
      <c r="D229" s="314"/>
      <c r="E229" s="314"/>
      <c r="F229" s="4"/>
      <c r="G229" s="4"/>
      <c r="H229" s="4"/>
      <c r="I229" s="4"/>
      <c r="J229" s="195"/>
      <c r="K229" s="219"/>
      <c r="L229" s="219"/>
      <c r="M229" s="219"/>
      <c r="N229" s="219"/>
      <c r="O229" s="219"/>
      <c r="P229" s="219"/>
      <c r="Q229" s="219"/>
      <c r="R229" s="219"/>
      <c r="S229" s="220"/>
    </row>
    <row r="230" spans="1:19" ht="19.5" customHeight="1" hidden="1">
      <c r="A230" s="275" t="s">
        <v>99</v>
      </c>
      <c r="B230" s="332">
        <v>212</v>
      </c>
      <c r="C230" s="300" t="s">
        <v>2</v>
      </c>
      <c r="D230" s="300">
        <v>0</v>
      </c>
      <c r="E230" s="300">
        <v>0</v>
      </c>
      <c r="F230" s="71">
        <v>0</v>
      </c>
      <c r="G230" s="71">
        <v>0</v>
      </c>
      <c r="H230" s="71">
        <v>0</v>
      </c>
      <c r="I230" s="71">
        <v>0</v>
      </c>
      <c r="J230" s="189">
        <f aca="true" t="shared" si="102" ref="J230:J236">SUM(K230:S230)</f>
        <v>0</v>
      </c>
      <c r="K230" s="225"/>
      <c r="L230" s="225"/>
      <c r="M230" s="225"/>
      <c r="N230" s="225"/>
      <c r="O230" s="225"/>
      <c r="P230" s="225"/>
      <c r="Q230" s="225"/>
      <c r="R230" s="225"/>
      <c r="S230" s="226"/>
    </row>
    <row r="231" spans="1:19" ht="19.5" customHeight="1">
      <c r="A231" s="275" t="s">
        <v>99</v>
      </c>
      <c r="B231" s="332">
        <v>222</v>
      </c>
      <c r="C231" s="300" t="s">
        <v>6</v>
      </c>
      <c r="D231" s="300">
        <v>0</v>
      </c>
      <c r="E231" s="300">
        <v>0</v>
      </c>
      <c r="F231" s="243">
        <v>0</v>
      </c>
      <c r="G231" s="23">
        <f aca="true" t="shared" si="103" ref="G231:G236">SUM(D231:F231)</f>
        <v>0</v>
      </c>
      <c r="H231" s="243">
        <v>0</v>
      </c>
      <c r="I231" s="71">
        <v>71</v>
      </c>
      <c r="J231" s="189">
        <f t="shared" si="102"/>
        <v>0</v>
      </c>
      <c r="K231" s="227"/>
      <c r="L231" s="225"/>
      <c r="M231" s="225"/>
      <c r="N231" s="225"/>
      <c r="O231" s="225"/>
      <c r="P231" s="225"/>
      <c r="Q231" s="225"/>
      <c r="R231" s="225"/>
      <c r="S231" s="226"/>
    </row>
    <row r="232" spans="1:19" ht="19.5" customHeight="1">
      <c r="A232" s="275" t="s">
        <v>99</v>
      </c>
      <c r="B232" s="332">
        <v>290</v>
      </c>
      <c r="C232" s="300" t="s">
        <v>12</v>
      </c>
      <c r="D232" s="300">
        <v>0</v>
      </c>
      <c r="E232" s="300"/>
      <c r="F232" s="243"/>
      <c r="G232" s="23">
        <f t="shared" si="103"/>
        <v>0</v>
      </c>
      <c r="H232" s="243">
        <v>0</v>
      </c>
      <c r="I232" s="71">
        <v>13</v>
      </c>
      <c r="J232" s="189">
        <f t="shared" si="102"/>
        <v>1</v>
      </c>
      <c r="K232" s="227">
        <v>1</v>
      </c>
      <c r="L232" s="225"/>
      <c r="M232" s="225"/>
      <c r="N232" s="225"/>
      <c r="O232" s="225"/>
      <c r="P232" s="225"/>
      <c r="Q232" s="225"/>
      <c r="R232" s="225"/>
      <c r="S232" s="226"/>
    </row>
    <row r="233" spans="1:19" ht="19.5" customHeight="1" hidden="1">
      <c r="A233" s="275" t="s">
        <v>99</v>
      </c>
      <c r="B233" s="332"/>
      <c r="C233" s="300"/>
      <c r="D233" s="333"/>
      <c r="E233" s="333"/>
      <c r="F233" s="70"/>
      <c r="G233" s="23">
        <f t="shared" si="103"/>
        <v>0</v>
      </c>
      <c r="H233" s="70"/>
      <c r="I233" s="70"/>
      <c r="J233" s="189">
        <f t="shared" si="102"/>
        <v>0</v>
      </c>
      <c r="K233" s="228"/>
      <c r="L233" s="225"/>
      <c r="M233" s="225"/>
      <c r="N233" s="225"/>
      <c r="O233" s="225"/>
      <c r="P233" s="225"/>
      <c r="Q233" s="225"/>
      <c r="R233" s="225"/>
      <c r="S233" s="226"/>
    </row>
    <row r="234" spans="1:19" s="76" customFormat="1" ht="19.5" customHeight="1">
      <c r="A234" s="278" t="s">
        <v>99</v>
      </c>
      <c r="B234" s="334">
        <v>300</v>
      </c>
      <c r="C234" s="335" t="s">
        <v>13</v>
      </c>
      <c r="D234" s="280">
        <f>SUM(D235:D236)</f>
        <v>0</v>
      </c>
      <c r="E234" s="280">
        <f>SUM(E235:E236)</f>
        <v>0</v>
      </c>
      <c r="F234" s="77">
        <f>SUM(F235:F236)</f>
        <v>0</v>
      </c>
      <c r="G234" s="23">
        <f t="shared" si="103"/>
        <v>0</v>
      </c>
      <c r="H234" s="77">
        <f>SUM(H235:H236)</f>
        <v>0</v>
      </c>
      <c r="I234" s="77">
        <f>SUM(I235:I236)</f>
        <v>45</v>
      </c>
      <c r="J234" s="189">
        <f t="shared" si="102"/>
        <v>0</v>
      </c>
      <c r="K234" s="229"/>
      <c r="L234" s="230"/>
      <c r="M234" s="230"/>
      <c r="N234" s="230"/>
      <c r="O234" s="230"/>
      <c r="P234" s="230"/>
      <c r="Q234" s="230"/>
      <c r="R234" s="230"/>
      <c r="S234" s="231"/>
    </row>
    <row r="235" spans="1:19" s="10" customFormat="1" ht="20.25" customHeight="1">
      <c r="A235" s="275" t="s">
        <v>99</v>
      </c>
      <c r="B235" s="268">
        <v>310</v>
      </c>
      <c r="C235" s="269" t="s">
        <v>14</v>
      </c>
      <c r="D235" s="270">
        <v>0</v>
      </c>
      <c r="E235" s="270">
        <v>0</v>
      </c>
      <c r="F235" s="238">
        <v>0</v>
      </c>
      <c r="G235" s="23">
        <f t="shared" si="103"/>
        <v>0</v>
      </c>
      <c r="H235" s="238"/>
      <c r="I235" s="18">
        <v>45</v>
      </c>
      <c r="J235" s="189">
        <f t="shared" si="102"/>
        <v>0</v>
      </c>
      <c r="K235" s="198"/>
      <c r="L235" s="198"/>
      <c r="M235" s="198"/>
      <c r="N235" s="198"/>
      <c r="O235" s="198"/>
      <c r="P235" s="198"/>
      <c r="Q235" s="198"/>
      <c r="R235" s="198"/>
      <c r="S235" s="199"/>
    </row>
    <row r="236" spans="1:19" s="10" customFormat="1" ht="20.25" customHeight="1" hidden="1">
      <c r="A236" s="275" t="s">
        <v>99</v>
      </c>
      <c r="B236" s="268">
        <v>340</v>
      </c>
      <c r="C236" s="269" t="s">
        <v>15</v>
      </c>
      <c r="D236" s="270">
        <v>0</v>
      </c>
      <c r="E236" s="270">
        <v>0</v>
      </c>
      <c r="F236" s="18">
        <v>0</v>
      </c>
      <c r="G236" s="23">
        <f t="shared" si="103"/>
        <v>0</v>
      </c>
      <c r="H236" s="18"/>
      <c r="I236" s="18"/>
      <c r="J236" s="189">
        <f t="shared" si="102"/>
        <v>0</v>
      </c>
      <c r="K236" s="198"/>
      <c r="L236" s="198"/>
      <c r="M236" s="198"/>
      <c r="N236" s="198"/>
      <c r="O236" s="198"/>
      <c r="P236" s="198"/>
      <c r="Q236" s="198"/>
      <c r="R236" s="198"/>
      <c r="S236" s="199"/>
    </row>
    <row r="237" spans="1:19" s="29" customFormat="1" ht="18.75">
      <c r="A237" s="351" t="s">
        <v>35</v>
      </c>
      <c r="B237" s="352"/>
      <c r="C237" s="352"/>
      <c r="D237" s="293">
        <f aca="true" t="shared" si="104" ref="D237:S237">SUM(D230:D234)</f>
        <v>0</v>
      </c>
      <c r="E237" s="293">
        <f t="shared" si="104"/>
        <v>0</v>
      </c>
      <c r="F237" s="26">
        <f t="shared" si="104"/>
        <v>0</v>
      </c>
      <c r="G237" s="26">
        <f t="shared" si="104"/>
        <v>0</v>
      </c>
      <c r="H237" s="26">
        <f t="shared" si="104"/>
        <v>0</v>
      </c>
      <c r="I237" s="26">
        <f t="shared" si="104"/>
        <v>129</v>
      </c>
      <c r="J237" s="191">
        <f t="shared" si="104"/>
        <v>1</v>
      </c>
      <c r="K237" s="209">
        <f>SUM(K230:K234)</f>
        <v>1</v>
      </c>
      <c r="L237" s="209">
        <f t="shared" si="104"/>
        <v>0</v>
      </c>
      <c r="M237" s="209">
        <f t="shared" si="104"/>
        <v>0</v>
      </c>
      <c r="N237" s="209">
        <f t="shared" si="104"/>
        <v>0</v>
      </c>
      <c r="O237" s="209">
        <f t="shared" si="104"/>
        <v>0</v>
      </c>
      <c r="P237" s="209">
        <f t="shared" si="104"/>
        <v>0</v>
      </c>
      <c r="Q237" s="209">
        <f t="shared" si="104"/>
        <v>0</v>
      </c>
      <c r="R237" s="209">
        <f t="shared" si="104"/>
        <v>0</v>
      </c>
      <c r="S237" s="210">
        <f t="shared" si="104"/>
        <v>0</v>
      </c>
    </row>
    <row r="238" spans="1:19" s="29" customFormat="1" ht="18.75">
      <c r="A238" s="355" t="s">
        <v>169</v>
      </c>
      <c r="B238" s="356"/>
      <c r="C238" s="357"/>
      <c r="D238" s="336"/>
      <c r="E238" s="336"/>
      <c r="F238" s="32"/>
      <c r="G238" s="32"/>
      <c r="H238" s="32"/>
      <c r="I238" s="32"/>
      <c r="J238" s="191"/>
      <c r="K238" s="185"/>
      <c r="L238" s="185"/>
      <c r="M238" s="185"/>
      <c r="N238" s="185"/>
      <c r="O238" s="185"/>
      <c r="P238" s="185"/>
      <c r="Q238" s="185"/>
      <c r="R238" s="185"/>
      <c r="S238" s="186"/>
    </row>
    <row r="239" spans="1:19" s="29" customFormat="1" ht="18.75">
      <c r="A239" s="303" t="s">
        <v>171</v>
      </c>
      <c r="B239" s="304" t="s">
        <v>172</v>
      </c>
      <c r="C239" s="269" t="s">
        <v>11</v>
      </c>
      <c r="D239" s="165"/>
      <c r="E239" s="165"/>
      <c r="F239" s="23"/>
      <c r="G239" s="23"/>
      <c r="H239" s="23"/>
      <c r="I239" s="23"/>
      <c r="J239" s="191">
        <f>SUM(K239:S239)</f>
        <v>1</v>
      </c>
      <c r="K239" s="232">
        <v>1</v>
      </c>
      <c r="L239" s="232"/>
      <c r="M239" s="232"/>
      <c r="N239" s="232"/>
      <c r="O239" s="232"/>
      <c r="P239" s="232"/>
      <c r="Q239" s="232"/>
      <c r="R239" s="232"/>
      <c r="S239" s="233"/>
    </row>
    <row r="240" spans="1:19" s="29" customFormat="1" ht="18.75">
      <c r="A240" s="351" t="s">
        <v>170</v>
      </c>
      <c r="B240" s="352"/>
      <c r="C240" s="352"/>
      <c r="D240" s="293">
        <f aca="true" t="shared" si="105" ref="D240:S240">SUM(D239:D239)</f>
        <v>0</v>
      </c>
      <c r="E240" s="293">
        <f t="shared" si="105"/>
        <v>0</v>
      </c>
      <c r="F240" s="26">
        <f t="shared" si="105"/>
        <v>0</v>
      </c>
      <c r="G240" s="26">
        <f t="shared" si="105"/>
        <v>0</v>
      </c>
      <c r="H240" s="26">
        <f t="shared" si="105"/>
        <v>0</v>
      </c>
      <c r="I240" s="26">
        <f t="shared" si="105"/>
        <v>0</v>
      </c>
      <c r="J240" s="191">
        <f t="shared" si="105"/>
        <v>1</v>
      </c>
      <c r="K240" s="209">
        <f t="shared" si="105"/>
        <v>1</v>
      </c>
      <c r="L240" s="209">
        <f t="shared" si="105"/>
        <v>0</v>
      </c>
      <c r="M240" s="209">
        <f t="shared" si="105"/>
        <v>0</v>
      </c>
      <c r="N240" s="209">
        <f t="shared" si="105"/>
        <v>0</v>
      </c>
      <c r="O240" s="209">
        <f t="shared" si="105"/>
        <v>0</v>
      </c>
      <c r="P240" s="209">
        <f t="shared" si="105"/>
        <v>0</v>
      </c>
      <c r="Q240" s="209">
        <f t="shared" si="105"/>
        <v>0</v>
      </c>
      <c r="R240" s="209">
        <f t="shared" si="105"/>
        <v>0</v>
      </c>
      <c r="S240" s="210">
        <f t="shared" si="105"/>
        <v>0</v>
      </c>
    </row>
    <row r="241" spans="1:19" s="28" customFormat="1" ht="22.5" customHeight="1">
      <c r="A241" s="337"/>
      <c r="B241" s="338"/>
      <c r="C241" s="302" t="s">
        <v>40</v>
      </c>
      <c r="D241" s="336">
        <f aca="true" t="shared" si="106" ref="D241:S241">SUM(D99,D115,D175,D188,D228,D237,D132,D122,D209,D180,D240)</f>
        <v>11418</v>
      </c>
      <c r="E241" s="336">
        <f t="shared" si="106"/>
        <v>992</v>
      </c>
      <c r="F241" s="32">
        <f t="shared" si="106"/>
        <v>20565</v>
      </c>
      <c r="G241" s="32">
        <f t="shared" si="106"/>
        <v>32966</v>
      </c>
      <c r="H241" s="32">
        <f t="shared" si="106"/>
        <v>1084</v>
      </c>
      <c r="I241" s="32">
        <f t="shared" si="106"/>
        <v>23046</v>
      </c>
      <c r="J241" s="185">
        <f t="shared" si="106"/>
        <v>8985.300000000001</v>
      </c>
      <c r="K241" s="185">
        <f t="shared" si="106"/>
        <v>874.1</v>
      </c>
      <c r="L241" s="185">
        <f t="shared" si="106"/>
        <v>2921.4</v>
      </c>
      <c r="M241" s="185">
        <f t="shared" si="106"/>
        <v>2181</v>
      </c>
      <c r="N241" s="185">
        <f t="shared" si="106"/>
        <v>841.5</v>
      </c>
      <c r="O241" s="185">
        <f t="shared" si="106"/>
        <v>2072.5</v>
      </c>
      <c r="P241" s="185">
        <f t="shared" si="106"/>
        <v>0</v>
      </c>
      <c r="Q241" s="185">
        <f t="shared" si="106"/>
        <v>0</v>
      </c>
      <c r="R241" s="185">
        <f t="shared" si="106"/>
        <v>0</v>
      </c>
      <c r="S241" s="186">
        <f t="shared" si="106"/>
        <v>94.8</v>
      </c>
    </row>
    <row r="242" spans="1:19" s="10" customFormat="1" ht="17.25" customHeight="1">
      <c r="A242" s="339"/>
      <c r="B242" s="268">
        <v>211</v>
      </c>
      <c r="C242" s="269" t="s">
        <v>1</v>
      </c>
      <c r="D242" s="270">
        <f aca="true" t="shared" si="107" ref="D242:S242">SUM(D31,D35,D52,D102,D191,D212,D75,D125)</f>
        <v>5098</v>
      </c>
      <c r="E242" s="270">
        <f t="shared" si="107"/>
        <v>748</v>
      </c>
      <c r="F242" s="18">
        <f t="shared" si="107"/>
        <v>645</v>
      </c>
      <c r="G242" s="18">
        <f t="shared" si="107"/>
        <v>6491</v>
      </c>
      <c r="H242" s="18">
        <f t="shared" si="107"/>
        <v>291</v>
      </c>
      <c r="I242" s="18">
        <f t="shared" si="107"/>
        <v>10065</v>
      </c>
      <c r="J242" s="189">
        <f t="shared" si="107"/>
        <v>5532.5</v>
      </c>
      <c r="K242" s="198">
        <f t="shared" si="107"/>
        <v>82</v>
      </c>
      <c r="L242" s="198">
        <f t="shared" si="107"/>
        <v>1825</v>
      </c>
      <c r="M242" s="198">
        <f t="shared" si="107"/>
        <v>1679</v>
      </c>
      <c r="N242" s="198">
        <f t="shared" si="107"/>
        <v>646.5</v>
      </c>
      <c r="O242" s="198">
        <f t="shared" si="107"/>
        <v>1236</v>
      </c>
      <c r="P242" s="198">
        <f t="shared" si="107"/>
        <v>0</v>
      </c>
      <c r="Q242" s="198">
        <f t="shared" si="107"/>
        <v>0</v>
      </c>
      <c r="R242" s="198">
        <f t="shared" si="107"/>
        <v>0</v>
      </c>
      <c r="S242" s="199">
        <f t="shared" si="107"/>
        <v>64</v>
      </c>
    </row>
    <row r="243" spans="1:19" s="10" customFormat="1" ht="15.75">
      <c r="A243" s="339"/>
      <c r="B243" s="268">
        <v>212</v>
      </c>
      <c r="C243" s="269" t="s">
        <v>2</v>
      </c>
      <c r="D243" s="270">
        <f aca="true" t="shared" si="108" ref="D243:S243">SUM(D55,D103,D213,D194,D76,D36,D182,D230,)</f>
        <v>0</v>
      </c>
      <c r="E243" s="270">
        <f t="shared" si="108"/>
        <v>0</v>
      </c>
      <c r="F243" s="18">
        <f t="shared" si="108"/>
        <v>0</v>
      </c>
      <c r="G243" s="18">
        <f t="shared" si="108"/>
        <v>0</v>
      </c>
      <c r="H243" s="18">
        <f t="shared" si="108"/>
        <v>79</v>
      </c>
      <c r="I243" s="18">
        <f t="shared" si="108"/>
        <v>71</v>
      </c>
      <c r="J243" s="189">
        <f t="shared" si="108"/>
        <v>0</v>
      </c>
      <c r="K243" s="198">
        <f t="shared" si="108"/>
        <v>0</v>
      </c>
      <c r="L243" s="198">
        <f t="shared" si="108"/>
        <v>0</v>
      </c>
      <c r="M243" s="198">
        <f t="shared" si="108"/>
        <v>0</v>
      </c>
      <c r="N243" s="198">
        <f t="shared" si="108"/>
        <v>0</v>
      </c>
      <c r="O243" s="198">
        <f t="shared" si="108"/>
        <v>0</v>
      </c>
      <c r="P243" s="198">
        <f t="shared" si="108"/>
        <v>0</v>
      </c>
      <c r="Q243" s="198">
        <f t="shared" si="108"/>
        <v>0</v>
      </c>
      <c r="R243" s="198">
        <f t="shared" si="108"/>
        <v>0</v>
      </c>
      <c r="S243" s="199">
        <f t="shared" si="108"/>
        <v>0</v>
      </c>
    </row>
    <row r="244" spans="1:19" s="10" customFormat="1" ht="15.75">
      <c r="A244" s="339"/>
      <c r="B244" s="268">
        <v>213</v>
      </c>
      <c r="C244" s="269" t="s">
        <v>3</v>
      </c>
      <c r="D244" s="270">
        <f aca="true" t="shared" si="109" ref="D244:S244">SUM(D32,D37,D56,D104,D195,D214,D77,D126)</f>
        <v>1571</v>
      </c>
      <c r="E244" s="270">
        <f t="shared" si="109"/>
        <v>206</v>
      </c>
      <c r="F244" s="18">
        <f t="shared" si="109"/>
        <v>134</v>
      </c>
      <c r="G244" s="18">
        <f t="shared" si="109"/>
        <v>1911</v>
      </c>
      <c r="H244" s="18">
        <f t="shared" si="109"/>
        <v>84</v>
      </c>
      <c r="I244" s="18">
        <f t="shared" si="109"/>
        <v>3039</v>
      </c>
      <c r="J244" s="189">
        <f t="shared" si="109"/>
        <v>1913.4</v>
      </c>
      <c r="K244" s="198">
        <f t="shared" si="109"/>
        <v>0</v>
      </c>
      <c r="L244" s="198">
        <f t="shared" si="109"/>
        <v>793.4</v>
      </c>
      <c r="M244" s="198">
        <f t="shared" si="109"/>
        <v>502</v>
      </c>
      <c r="N244" s="198">
        <f t="shared" si="109"/>
        <v>195</v>
      </c>
      <c r="O244" s="198">
        <f t="shared" si="109"/>
        <v>404</v>
      </c>
      <c r="P244" s="198">
        <f t="shared" si="109"/>
        <v>0</v>
      </c>
      <c r="Q244" s="198">
        <f t="shared" si="109"/>
        <v>0</v>
      </c>
      <c r="R244" s="198">
        <f t="shared" si="109"/>
        <v>0</v>
      </c>
      <c r="S244" s="199">
        <f t="shared" si="109"/>
        <v>19</v>
      </c>
    </row>
    <row r="245" spans="1:19" s="10" customFormat="1" ht="15.75">
      <c r="A245" s="339"/>
      <c r="B245" s="268">
        <v>221</v>
      </c>
      <c r="C245" s="269" t="s">
        <v>5</v>
      </c>
      <c r="D245" s="270">
        <f aca="true" t="shared" si="110" ref="D245:S245">SUM(D106,D60,D199,D216,D79,D39)</f>
        <v>147</v>
      </c>
      <c r="E245" s="270">
        <f t="shared" si="110"/>
        <v>14</v>
      </c>
      <c r="F245" s="18">
        <f t="shared" si="110"/>
        <v>14</v>
      </c>
      <c r="G245" s="18">
        <f t="shared" si="110"/>
        <v>175</v>
      </c>
      <c r="H245" s="18">
        <f t="shared" si="110"/>
        <v>0</v>
      </c>
      <c r="I245" s="18">
        <f t="shared" si="110"/>
        <v>178</v>
      </c>
      <c r="J245" s="189">
        <f t="shared" si="110"/>
        <v>103</v>
      </c>
      <c r="K245" s="198">
        <f t="shared" si="110"/>
        <v>100</v>
      </c>
      <c r="L245" s="198">
        <f t="shared" si="110"/>
        <v>0</v>
      </c>
      <c r="M245" s="198">
        <f t="shared" si="110"/>
        <v>0</v>
      </c>
      <c r="N245" s="198">
        <f t="shared" si="110"/>
        <v>0</v>
      </c>
      <c r="O245" s="198">
        <f t="shared" si="110"/>
        <v>0</v>
      </c>
      <c r="P245" s="198">
        <f t="shared" si="110"/>
        <v>0</v>
      </c>
      <c r="Q245" s="198">
        <f t="shared" si="110"/>
        <v>0</v>
      </c>
      <c r="R245" s="198">
        <f t="shared" si="110"/>
        <v>0</v>
      </c>
      <c r="S245" s="199">
        <f t="shared" si="110"/>
        <v>3</v>
      </c>
    </row>
    <row r="246" spans="1:19" s="10" customFormat="1" ht="15.75">
      <c r="A246" s="339"/>
      <c r="B246" s="268">
        <v>222</v>
      </c>
      <c r="C246" s="269" t="s">
        <v>6</v>
      </c>
      <c r="D246" s="270">
        <f aca="true" t="shared" si="111" ref="D246:S246">SUM(D61,D107,D217,D200,D40,D80,D183,D169,D231,)</f>
        <v>1</v>
      </c>
      <c r="E246" s="270">
        <f t="shared" si="111"/>
        <v>0</v>
      </c>
      <c r="F246" s="18">
        <f t="shared" si="111"/>
        <v>0</v>
      </c>
      <c r="G246" s="18">
        <f t="shared" si="111"/>
        <v>1</v>
      </c>
      <c r="H246" s="18">
        <f t="shared" si="111"/>
        <v>27</v>
      </c>
      <c r="I246" s="18">
        <f t="shared" si="111"/>
        <v>222</v>
      </c>
      <c r="J246" s="189">
        <f t="shared" si="111"/>
        <v>8</v>
      </c>
      <c r="K246" s="198">
        <f t="shared" si="111"/>
        <v>0</v>
      </c>
      <c r="L246" s="198">
        <f t="shared" si="111"/>
        <v>0</v>
      </c>
      <c r="M246" s="198">
        <f t="shared" si="111"/>
        <v>0</v>
      </c>
      <c r="N246" s="198">
        <f t="shared" si="111"/>
        <v>0</v>
      </c>
      <c r="O246" s="198">
        <f t="shared" si="111"/>
        <v>0</v>
      </c>
      <c r="P246" s="198">
        <f t="shared" si="111"/>
        <v>0</v>
      </c>
      <c r="Q246" s="198">
        <f t="shared" si="111"/>
        <v>0</v>
      </c>
      <c r="R246" s="198">
        <f t="shared" si="111"/>
        <v>0</v>
      </c>
      <c r="S246" s="199">
        <f t="shared" si="111"/>
        <v>8</v>
      </c>
    </row>
    <row r="247" spans="1:19" s="10" customFormat="1" ht="15.75">
      <c r="A247" s="339"/>
      <c r="B247" s="268">
        <v>223</v>
      </c>
      <c r="C247" s="269" t="s">
        <v>7</v>
      </c>
      <c r="D247" s="270">
        <f aca="true" t="shared" si="112" ref="D247:S247">SUM(D62,D108,D158,D201,D218,D81,D41)</f>
        <v>592</v>
      </c>
      <c r="E247" s="270">
        <f t="shared" si="112"/>
        <v>0</v>
      </c>
      <c r="F247" s="18">
        <f t="shared" si="112"/>
        <v>80</v>
      </c>
      <c r="G247" s="18">
        <f t="shared" si="112"/>
        <v>672</v>
      </c>
      <c r="H247" s="18">
        <f t="shared" si="112"/>
        <v>274</v>
      </c>
      <c r="I247" s="18">
        <f t="shared" si="112"/>
        <v>1299</v>
      </c>
      <c r="J247" s="189">
        <f t="shared" si="112"/>
        <v>425</v>
      </c>
      <c r="K247" s="198">
        <f t="shared" si="112"/>
        <v>140</v>
      </c>
      <c r="L247" s="198">
        <f t="shared" si="112"/>
        <v>285</v>
      </c>
      <c r="M247" s="198">
        <f t="shared" si="112"/>
        <v>0</v>
      </c>
      <c r="N247" s="198">
        <f t="shared" si="112"/>
        <v>0</v>
      </c>
      <c r="O247" s="198">
        <f t="shared" si="112"/>
        <v>0</v>
      </c>
      <c r="P247" s="198">
        <f t="shared" si="112"/>
        <v>0</v>
      </c>
      <c r="Q247" s="198">
        <f t="shared" si="112"/>
        <v>0</v>
      </c>
      <c r="R247" s="198">
        <f t="shared" si="112"/>
        <v>0</v>
      </c>
      <c r="S247" s="199">
        <f t="shared" si="112"/>
        <v>0</v>
      </c>
    </row>
    <row r="248" spans="1:19" s="10" customFormat="1" ht="15.75" hidden="1">
      <c r="A248" s="339"/>
      <c r="B248" s="268">
        <v>224</v>
      </c>
      <c r="C248" s="269" t="s">
        <v>8</v>
      </c>
      <c r="D248" s="270">
        <f aca="true" t="shared" si="113" ref="D248:S248">SUM(D63,D219,D82,D42,D202,D109)</f>
        <v>0</v>
      </c>
      <c r="E248" s="270">
        <f t="shared" si="113"/>
        <v>0</v>
      </c>
      <c r="F248" s="18">
        <f t="shared" si="113"/>
        <v>0</v>
      </c>
      <c r="G248" s="18">
        <f t="shared" si="113"/>
        <v>0</v>
      </c>
      <c r="H248" s="18">
        <f t="shared" si="113"/>
        <v>0</v>
      </c>
      <c r="I248" s="18">
        <f t="shared" si="113"/>
        <v>0</v>
      </c>
      <c r="J248" s="189">
        <f t="shared" si="113"/>
        <v>0</v>
      </c>
      <c r="K248" s="198">
        <f t="shared" si="113"/>
        <v>0</v>
      </c>
      <c r="L248" s="198">
        <f t="shared" si="113"/>
        <v>0</v>
      </c>
      <c r="M248" s="198">
        <f t="shared" si="113"/>
        <v>0</v>
      </c>
      <c r="N248" s="198">
        <f t="shared" si="113"/>
        <v>0</v>
      </c>
      <c r="O248" s="198">
        <f t="shared" si="113"/>
        <v>0</v>
      </c>
      <c r="P248" s="198">
        <f t="shared" si="113"/>
        <v>0</v>
      </c>
      <c r="Q248" s="198">
        <f t="shared" si="113"/>
        <v>0</v>
      </c>
      <c r="R248" s="198">
        <f t="shared" si="113"/>
        <v>0</v>
      </c>
      <c r="S248" s="199">
        <f t="shared" si="113"/>
        <v>0</v>
      </c>
    </row>
    <row r="249" spans="1:19" s="10" customFormat="1" ht="15.75">
      <c r="A249" s="339"/>
      <c r="B249" s="268">
        <v>225</v>
      </c>
      <c r="C249" s="269" t="s">
        <v>9</v>
      </c>
      <c r="D249" s="270">
        <f aca="true" t="shared" si="114" ref="D249:S249">SUM(D159,D141,D110,D203,D220,D83,D64,D43,D177,D118,D136:D137,D164,D166,D170,D142,D129,D150)</f>
        <v>2455</v>
      </c>
      <c r="E249" s="270">
        <f t="shared" si="114"/>
        <v>2</v>
      </c>
      <c r="F249" s="18">
        <f t="shared" si="114"/>
        <v>37</v>
      </c>
      <c r="G249" s="18">
        <f t="shared" si="114"/>
        <v>2494</v>
      </c>
      <c r="H249" s="18">
        <f t="shared" si="114"/>
        <v>60</v>
      </c>
      <c r="I249" s="18">
        <f t="shared" si="114"/>
        <v>6312</v>
      </c>
      <c r="J249" s="189">
        <f t="shared" si="114"/>
        <v>365.1</v>
      </c>
      <c r="K249" s="198">
        <f t="shared" si="114"/>
        <v>364.1</v>
      </c>
      <c r="L249" s="198">
        <f t="shared" si="114"/>
        <v>1</v>
      </c>
      <c r="M249" s="198">
        <f t="shared" si="114"/>
        <v>0</v>
      </c>
      <c r="N249" s="198">
        <f t="shared" si="114"/>
        <v>0</v>
      </c>
      <c r="O249" s="198">
        <f t="shared" si="114"/>
        <v>0</v>
      </c>
      <c r="P249" s="198">
        <f t="shared" si="114"/>
        <v>0</v>
      </c>
      <c r="Q249" s="198">
        <f t="shared" si="114"/>
        <v>0</v>
      </c>
      <c r="R249" s="198">
        <f t="shared" si="114"/>
        <v>0</v>
      </c>
      <c r="S249" s="199">
        <f t="shared" si="114"/>
        <v>0</v>
      </c>
    </row>
    <row r="250" spans="1:19" s="10" customFormat="1" ht="15.75">
      <c r="A250" s="339"/>
      <c r="B250" s="268">
        <v>226</v>
      </c>
      <c r="C250" s="269" t="s">
        <v>10</v>
      </c>
      <c r="D250" s="270">
        <f aca="true" t="shared" si="115" ref="D250:S250">SUM(D21,D111,D117,D119,D131,D138,D143,D144,D151,D152,D153,D161,D167,D171,D178,D184,D204,D221,D225,)</f>
        <v>1140</v>
      </c>
      <c r="E250" s="270">
        <f t="shared" si="115"/>
        <v>0</v>
      </c>
      <c r="F250" s="18">
        <f t="shared" si="115"/>
        <v>140</v>
      </c>
      <c r="G250" s="18">
        <f t="shared" si="115"/>
        <v>1274</v>
      </c>
      <c r="H250" s="18">
        <f t="shared" si="115"/>
        <v>188</v>
      </c>
      <c r="I250" s="18">
        <f t="shared" si="115"/>
        <v>476</v>
      </c>
      <c r="J250" s="189">
        <f t="shared" si="115"/>
        <v>134.5</v>
      </c>
      <c r="K250" s="198">
        <f t="shared" si="115"/>
        <v>73</v>
      </c>
      <c r="L250" s="198">
        <f t="shared" si="115"/>
        <v>10</v>
      </c>
      <c r="M250" s="198">
        <f t="shared" si="115"/>
        <v>0</v>
      </c>
      <c r="N250" s="198">
        <f t="shared" si="115"/>
        <v>0</v>
      </c>
      <c r="O250" s="198">
        <f t="shared" si="115"/>
        <v>51.5</v>
      </c>
      <c r="P250" s="198">
        <f t="shared" si="115"/>
        <v>0</v>
      </c>
      <c r="Q250" s="198">
        <f t="shared" si="115"/>
        <v>0</v>
      </c>
      <c r="R250" s="198">
        <f t="shared" si="115"/>
        <v>0</v>
      </c>
      <c r="S250" s="199">
        <f t="shared" si="115"/>
        <v>0</v>
      </c>
    </row>
    <row r="251" spans="1:19" s="10" customFormat="1" ht="15.75">
      <c r="A251" s="339"/>
      <c r="B251" s="268">
        <v>231</v>
      </c>
      <c r="C251" s="269" t="s">
        <v>11</v>
      </c>
      <c r="D251" s="340">
        <f aca="true" t="shared" si="116" ref="D251:S251">SUM(D95,D239)</f>
        <v>0</v>
      </c>
      <c r="E251" s="340">
        <f t="shared" si="116"/>
        <v>0</v>
      </c>
      <c r="F251" s="198">
        <f t="shared" si="116"/>
        <v>0</v>
      </c>
      <c r="G251" s="198">
        <f t="shared" si="116"/>
        <v>0</v>
      </c>
      <c r="H251" s="198">
        <f t="shared" si="116"/>
        <v>0</v>
      </c>
      <c r="I251" s="198">
        <f t="shared" si="116"/>
        <v>0</v>
      </c>
      <c r="J251" s="189">
        <f t="shared" si="116"/>
        <v>1</v>
      </c>
      <c r="K251" s="198">
        <f t="shared" si="116"/>
        <v>1</v>
      </c>
      <c r="L251" s="198">
        <f t="shared" si="116"/>
        <v>0</v>
      </c>
      <c r="M251" s="198">
        <f t="shared" si="116"/>
        <v>0</v>
      </c>
      <c r="N251" s="198">
        <f t="shared" si="116"/>
        <v>0</v>
      </c>
      <c r="O251" s="198">
        <f t="shared" si="116"/>
        <v>0</v>
      </c>
      <c r="P251" s="198">
        <f t="shared" si="116"/>
        <v>0</v>
      </c>
      <c r="Q251" s="198">
        <f t="shared" si="116"/>
        <v>0</v>
      </c>
      <c r="R251" s="198">
        <f t="shared" si="116"/>
        <v>0</v>
      </c>
      <c r="S251" s="198">
        <f t="shared" si="116"/>
        <v>0</v>
      </c>
    </row>
    <row r="252" spans="1:19" s="10" customFormat="1" ht="36.75" customHeight="1">
      <c r="A252" s="339"/>
      <c r="B252" s="268">
        <v>242</v>
      </c>
      <c r="C252" s="269" t="s">
        <v>58</v>
      </c>
      <c r="D252" s="270">
        <f aca="true" t="shared" si="117" ref="D252:S252">SUM(D135,D156)</f>
        <v>0</v>
      </c>
      <c r="E252" s="270">
        <f t="shared" si="117"/>
        <v>0</v>
      </c>
      <c r="F252" s="18">
        <f t="shared" si="117"/>
        <v>89</v>
      </c>
      <c r="G252" s="18">
        <f t="shared" si="117"/>
        <v>89</v>
      </c>
      <c r="H252" s="18">
        <f t="shared" si="117"/>
        <v>0</v>
      </c>
      <c r="I252" s="18">
        <f t="shared" si="117"/>
        <v>205</v>
      </c>
      <c r="J252" s="189">
        <f t="shared" si="117"/>
        <v>0</v>
      </c>
      <c r="K252" s="198">
        <f t="shared" si="117"/>
        <v>0</v>
      </c>
      <c r="L252" s="198">
        <f t="shared" si="117"/>
        <v>0</v>
      </c>
      <c r="M252" s="198">
        <f t="shared" si="117"/>
        <v>0</v>
      </c>
      <c r="N252" s="198">
        <f t="shared" si="117"/>
        <v>0</v>
      </c>
      <c r="O252" s="198">
        <f t="shared" si="117"/>
        <v>0</v>
      </c>
      <c r="P252" s="198">
        <f t="shared" si="117"/>
        <v>0</v>
      </c>
      <c r="Q252" s="198">
        <f t="shared" si="117"/>
        <v>0</v>
      </c>
      <c r="R252" s="198">
        <f t="shared" si="117"/>
        <v>0</v>
      </c>
      <c r="S252" s="199">
        <f t="shared" si="117"/>
        <v>0</v>
      </c>
    </row>
    <row r="253" spans="1:19" s="10" customFormat="1" ht="18.75" customHeight="1">
      <c r="A253" s="339"/>
      <c r="B253" s="268">
        <v>251</v>
      </c>
      <c r="C253" s="269" t="s">
        <v>112</v>
      </c>
      <c r="D253" s="270">
        <f>SUM(D85,D66,D148,D149)</f>
        <v>252</v>
      </c>
      <c r="E253" s="270">
        <f aca="true" t="shared" si="118" ref="E253:S253">SUM(E85:E92,E66,E148,E149)</f>
        <v>22</v>
      </c>
      <c r="F253" s="18">
        <f t="shared" si="118"/>
        <v>23</v>
      </c>
      <c r="G253" s="18">
        <f t="shared" si="118"/>
        <v>297</v>
      </c>
      <c r="H253" s="18">
        <f t="shared" si="118"/>
        <v>80</v>
      </c>
      <c r="I253" s="18">
        <f t="shared" si="118"/>
        <v>381</v>
      </c>
      <c r="J253" s="256">
        <f t="shared" si="118"/>
        <v>381</v>
      </c>
      <c r="K253" s="18">
        <f t="shared" si="118"/>
        <v>0</v>
      </c>
      <c r="L253" s="18">
        <f t="shared" si="118"/>
        <v>0</v>
      </c>
      <c r="M253" s="18">
        <f t="shared" si="118"/>
        <v>0</v>
      </c>
      <c r="N253" s="18">
        <f t="shared" si="118"/>
        <v>0</v>
      </c>
      <c r="O253" s="18">
        <f t="shared" si="118"/>
        <v>381</v>
      </c>
      <c r="P253" s="18">
        <f t="shared" si="118"/>
        <v>0</v>
      </c>
      <c r="Q253" s="18">
        <f t="shared" si="118"/>
        <v>0</v>
      </c>
      <c r="R253" s="18">
        <f t="shared" si="118"/>
        <v>0</v>
      </c>
      <c r="S253" s="18">
        <f t="shared" si="118"/>
        <v>0</v>
      </c>
    </row>
    <row r="254" spans="1:19" s="10" customFormat="1" ht="15.75" hidden="1">
      <c r="A254" s="339"/>
      <c r="B254" s="268">
        <v>262</v>
      </c>
      <c r="C254" s="269" t="s">
        <v>36</v>
      </c>
      <c r="D254" s="270">
        <f aca="true" t="shared" si="119" ref="D254:S254">SUM(D67,D87,D45)</f>
        <v>0</v>
      </c>
      <c r="E254" s="270">
        <f t="shared" si="119"/>
        <v>0</v>
      </c>
      <c r="F254" s="18">
        <f t="shared" si="119"/>
        <v>0</v>
      </c>
      <c r="G254" s="18">
        <f t="shared" si="119"/>
        <v>0</v>
      </c>
      <c r="H254" s="18">
        <f t="shared" si="119"/>
        <v>0</v>
      </c>
      <c r="I254" s="18">
        <f t="shared" si="119"/>
        <v>0</v>
      </c>
      <c r="J254" s="189">
        <f t="shared" si="119"/>
        <v>0</v>
      </c>
      <c r="K254" s="198">
        <f t="shared" si="119"/>
        <v>0</v>
      </c>
      <c r="L254" s="198">
        <f t="shared" si="119"/>
        <v>0</v>
      </c>
      <c r="M254" s="198">
        <f t="shared" si="119"/>
        <v>0</v>
      </c>
      <c r="N254" s="198">
        <f t="shared" si="119"/>
        <v>0</v>
      </c>
      <c r="O254" s="198">
        <f t="shared" si="119"/>
        <v>0</v>
      </c>
      <c r="P254" s="198">
        <f t="shared" si="119"/>
        <v>0</v>
      </c>
      <c r="Q254" s="198">
        <f t="shared" si="119"/>
        <v>0</v>
      </c>
      <c r="R254" s="198">
        <f t="shared" si="119"/>
        <v>0</v>
      </c>
      <c r="S254" s="199">
        <f t="shared" si="119"/>
        <v>0</v>
      </c>
    </row>
    <row r="255" spans="1:22" s="10" customFormat="1" ht="31.5" hidden="1">
      <c r="A255" s="339"/>
      <c r="B255" s="268">
        <v>263</v>
      </c>
      <c r="C255" s="269" t="s">
        <v>44</v>
      </c>
      <c r="D255" s="270">
        <f aca="true" t="shared" si="120" ref="D255:S255">SUM(D68,D88,D224)</f>
        <v>0</v>
      </c>
      <c r="E255" s="270">
        <f t="shared" si="120"/>
        <v>0</v>
      </c>
      <c r="F255" s="18">
        <f t="shared" si="120"/>
        <v>0</v>
      </c>
      <c r="G255" s="18">
        <f t="shared" si="120"/>
        <v>0</v>
      </c>
      <c r="H255" s="18">
        <f t="shared" si="120"/>
        <v>0</v>
      </c>
      <c r="I255" s="18">
        <f t="shared" si="120"/>
        <v>0</v>
      </c>
      <c r="J255" s="189">
        <f t="shared" si="120"/>
        <v>0</v>
      </c>
      <c r="K255" s="198">
        <f t="shared" si="120"/>
        <v>0</v>
      </c>
      <c r="L255" s="198">
        <f t="shared" si="120"/>
        <v>0</v>
      </c>
      <c r="M255" s="198">
        <f t="shared" si="120"/>
        <v>0</v>
      </c>
      <c r="N255" s="198">
        <f t="shared" si="120"/>
        <v>0</v>
      </c>
      <c r="O255" s="198">
        <f t="shared" si="120"/>
        <v>0</v>
      </c>
      <c r="P255" s="198">
        <f t="shared" si="120"/>
        <v>0</v>
      </c>
      <c r="Q255" s="198">
        <f t="shared" si="120"/>
        <v>0</v>
      </c>
      <c r="R255" s="198">
        <f t="shared" si="120"/>
        <v>0</v>
      </c>
      <c r="S255" s="199">
        <f t="shared" si="120"/>
        <v>0</v>
      </c>
      <c r="T255" s="146"/>
      <c r="U255" s="146"/>
      <c r="V255" s="146"/>
    </row>
    <row r="256" spans="1:22" s="10" customFormat="1" ht="15.75">
      <c r="A256" s="339"/>
      <c r="B256" s="268">
        <v>290</v>
      </c>
      <c r="C256" s="269" t="s">
        <v>12</v>
      </c>
      <c r="D256" s="270">
        <f aca="true" t="shared" si="121" ref="D256:S256">SUM(D26,D185,D205,D232,D226)</f>
        <v>4</v>
      </c>
      <c r="E256" s="270">
        <f t="shared" si="121"/>
        <v>0</v>
      </c>
      <c r="F256" s="18">
        <f t="shared" si="121"/>
        <v>0</v>
      </c>
      <c r="G256" s="18">
        <f t="shared" si="121"/>
        <v>1</v>
      </c>
      <c r="H256" s="18">
        <f t="shared" si="121"/>
        <v>1</v>
      </c>
      <c r="I256" s="18">
        <f t="shared" si="121"/>
        <v>103</v>
      </c>
      <c r="J256" s="189">
        <f t="shared" si="121"/>
        <v>17</v>
      </c>
      <c r="K256" s="198">
        <f t="shared" si="121"/>
        <v>12</v>
      </c>
      <c r="L256" s="198">
        <f t="shared" si="121"/>
        <v>5</v>
      </c>
      <c r="M256" s="198">
        <f t="shared" si="121"/>
        <v>0</v>
      </c>
      <c r="N256" s="198">
        <f t="shared" si="121"/>
        <v>0</v>
      </c>
      <c r="O256" s="198">
        <f t="shared" si="121"/>
        <v>0</v>
      </c>
      <c r="P256" s="198">
        <f t="shared" si="121"/>
        <v>0</v>
      </c>
      <c r="Q256" s="198">
        <f t="shared" si="121"/>
        <v>0</v>
      </c>
      <c r="R256" s="198">
        <f t="shared" si="121"/>
        <v>0</v>
      </c>
      <c r="S256" s="199">
        <f t="shared" si="121"/>
        <v>0</v>
      </c>
      <c r="T256" s="147"/>
      <c r="U256" s="147"/>
      <c r="V256" s="146"/>
    </row>
    <row r="257" spans="1:22" s="10" customFormat="1" ht="15.75">
      <c r="A257" s="339"/>
      <c r="B257" s="268">
        <v>310</v>
      </c>
      <c r="C257" s="269" t="s">
        <v>14</v>
      </c>
      <c r="D257" s="18">
        <f aca="true" t="shared" si="122" ref="D257:S257">SUM(D28,D113,D207,D235,D173,D146,D120,D145)</f>
        <v>66</v>
      </c>
      <c r="E257" s="18">
        <f t="shared" si="122"/>
        <v>0</v>
      </c>
      <c r="F257" s="18">
        <f t="shared" si="122"/>
        <v>19400</v>
      </c>
      <c r="G257" s="18">
        <f t="shared" si="122"/>
        <v>19466</v>
      </c>
      <c r="H257" s="18">
        <f t="shared" si="122"/>
        <v>0</v>
      </c>
      <c r="I257" s="18">
        <f t="shared" si="122"/>
        <v>282</v>
      </c>
      <c r="J257" s="256">
        <f t="shared" si="122"/>
        <v>2</v>
      </c>
      <c r="K257" s="18">
        <f t="shared" si="122"/>
        <v>1</v>
      </c>
      <c r="L257" s="18">
        <f t="shared" si="122"/>
        <v>1</v>
      </c>
      <c r="M257" s="18">
        <f t="shared" si="122"/>
        <v>0</v>
      </c>
      <c r="N257" s="18">
        <f t="shared" si="122"/>
        <v>0</v>
      </c>
      <c r="O257" s="18">
        <f t="shared" si="122"/>
        <v>0</v>
      </c>
      <c r="P257" s="18">
        <f t="shared" si="122"/>
        <v>0</v>
      </c>
      <c r="Q257" s="18">
        <f t="shared" si="122"/>
        <v>0</v>
      </c>
      <c r="R257" s="18">
        <f t="shared" si="122"/>
        <v>0</v>
      </c>
      <c r="S257" s="18">
        <f t="shared" si="122"/>
        <v>0</v>
      </c>
      <c r="T257" s="147"/>
      <c r="U257" s="146"/>
      <c r="V257" s="146"/>
    </row>
    <row r="258" spans="1:22" s="10" customFormat="1" ht="15.75">
      <c r="A258" s="339"/>
      <c r="B258" s="268">
        <v>340</v>
      </c>
      <c r="C258" s="269" t="s">
        <v>15</v>
      </c>
      <c r="D258" s="270">
        <f aca="true" t="shared" si="123" ref="D258:S258">SUM(D29,D114,D121,D127,D208,D236,D174,D187)</f>
        <v>92</v>
      </c>
      <c r="E258" s="270">
        <f t="shared" si="123"/>
        <v>0</v>
      </c>
      <c r="F258" s="18">
        <f t="shared" si="123"/>
        <v>3</v>
      </c>
      <c r="G258" s="18">
        <f t="shared" si="123"/>
        <v>95</v>
      </c>
      <c r="H258" s="18">
        <f t="shared" si="123"/>
        <v>0</v>
      </c>
      <c r="I258" s="18">
        <f t="shared" si="123"/>
        <v>413</v>
      </c>
      <c r="J258" s="189">
        <f t="shared" si="123"/>
        <v>102.8</v>
      </c>
      <c r="K258" s="198">
        <f t="shared" si="123"/>
        <v>101</v>
      </c>
      <c r="L258" s="198">
        <f t="shared" si="123"/>
        <v>1</v>
      </c>
      <c r="M258" s="198">
        <f t="shared" si="123"/>
        <v>0</v>
      </c>
      <c r="N258" s="198">
        <f t="shared" si="123"/>
        <v>0</v>
      </c>
      <c r="O258" s="198">
        <f t="shared" si="123"/>
        <v>0</v>
      </c>
      <c r="P258" s="198">
        <f t="shared" si="123"/>
        <v>0</v>
      </c>
      <c r="Q258" s="198">
        <f t="shared" si="123"/>
        <v>0</v>
      </c>
      <c r="R258" s="198">
        <f t="shared" si="123"/>
        <v>0</v>
      </c>
      <c r="S258" s="199">
        <f t="shared" si="123"/>
        <v>0.8</v>
      </c>
      <c r="T258" s="146"/>
      <c r="U258" s="146"/>
      <c r="V258" s="146"/>
    </row>
    <row r="259" spans="1:22" s="28" customFormat="1" ht="19.5" customHeight="1" thickBot="1">
      <c r="A259" s="341"/>
      <c r="B259" s="342"/>
      <c r="C259" s="343" t="s">
        <v>43</v>
      </c>
      <c r="D259" s="344">
        <f aca="true" t="shared" si="124" ref="D259:I259">SUM(D242:D258)</f>
        <v>11418</v>
      </c>
      <c r="E259" s="344">
        <f t="shared" si="124"/>
        <v>992</v>
      </c>
      <c r="F259" s="48">
        <f t="shared" si="124"/>
        <v>20565</v>
      </c>
      <c r="G259" s="48">
        <f t="shared" si="124"/>
        <v>32966</v>
      </c>
      <c r="H259" s="48">
        <f t="shared" si="124"/>
        <v>1084</v>
      </c>
      <c r="I259" s="48">
        <f t="shared" si="124"/>
        <v>23046</v>
      </c>
      <c r="J259" s="180">
        <f aca="true" t="shared" si="125" ref="J259:S259">SUM(J242:J258)</f>
        <v>8985.3</v>
      </c>
      <c r="K259" s="180">
        <f>SUM(K242:K258)</f>
        <v>874.1</v>
      </c>
      <c r="L259" s="180">
        <f t="shared" si="125"/>
        <v>2921.4</v>
      </c>
      <c r="M259" s="180">
        <f t="shared" si="125"/>
        <v>2181</v>
      </c>
      <c r="N259" s="180">
        <f t="shared" si="125"/>
        <v>841.5</v>
      </c>
      <c r="O259" s="180">
        <f t="shared" si="125"/>
        <v>2072.5</v>
      </c>
      <c r="P259" s="180">
        <f t="shared" si="125"/>
        <v>0</v>
      </c>
      <c r="Q259" s="180">
        <f t="shared" si="125"/>
        <v>0</v>
      </c>
      <c r="R259" s="180">
        <f t="shared" si="125"/>
        <v>0</v>
      </c>
      <c r="S259" s="234">
        <f t="shared" si="125"/>
        <v>94.8</v>
      </c>
      <c r="T259" s="148"/>
      <c r="U259" s="148"/>
      <c r="V259" s="148"/>
    </row>
    <row r="261" spans="3:11" ht="12.75">
      <c r="C261" s="1" t="s">
        <v>108</v>
      </c>
      <c r="K261" s="1">
        <v>0</v>
      </c>
    </row>
    <row r="263" spans="3:19" ht="12.75">
      <c r="C263" s="1" t="s">
        <v>153</v>
      </c>
      <c r="I263" s="257">
        <f>SUM(J263:J265)</f>
        <v>8985.3</v>
      </c>
      <c r="J263" s="167">
        <f>SUM(K263:S263)</f>
        <v>8945.3</v>
      </c>
      <c r="K263" s="1">
        <v>834.1</v>
      </c>
      <c r="L263" s="1">
        <v>2921.4</v>
      </c>
      <c r="M263" s="1">
        <v>2181</v>
      </c>
      <c r="N263" s="1">
        <v>841.5</v>
      </c>
      <c r="O263" s="1">
        <v>2072.5</v>
      </c>
      <c r="R263" s="1">
        <v>0</v>
      </c>
      <c r="S263" s="1">
        <v>94.8</v>
      </c>
    </row>
    <row r="264" spans="3:11" ht="12.75">
      <c r="C264" s="1" t="s">
        <v>104</v>
      </c>
      <c r="J264" s="1">
        <v>40</v>
      </c>
      <c r="K264" s="1">
        <v>40</v>
      </c>
    </row>
    <row r="265" spans="3:19" ht="12.75">
      <c r="C265" s="1" t="s">
        <v>109</v>
      </c>
      <c r="J265" s="179">
        <f>SUM(J263+J264-J259)</f>
        <v>0</v>
      </c>
      <c r="K265" s="179">
        <f>SUM(K263+K264-K259)</f>
        <v>0</v>
      </c>
      <c r="L265" s="179">
        <f>SUM(L263-L259)</f>
        <v>0</v>
      </c>
      <c r="M265" s="179">
        <f aca="true" t="shared" si="126" ref="M265:S265">SUM(M263-M259)</f>
        <v>0</v>
      </c>
      <c r="N265" s="179">
        <f t="shared" si="126"/>
        <v>0</v>
      </c>
      <c r="O265" s="179">
        <f t="shared" si="126"/>
        <v>0</v>
      </c>
      <c r="P265" s="179">
        <f t="shared" si="126"/>
        <v>0</v>
      </c>
      <c r="Q265" s="179">
        <f t="shared" si="126"/>
        <v>0</v>
      </c>
      <c r="R265" s="179">
        <f t="shared" si="126"/>
        <v>0</v>
      </c>
      <c r="S265" s="179">
        <f t="shared" si="126"/>
        <v>0</v>
      </c>
    </row>
    <row r="267" ht="13.5" thickBot="1"/>
    <row r="268" spans="3:19" ht="12.75">
      <c r="C268" s="150" t="s">
        <v>154</v>
      </c>
      <c r="D268" s="151"/>
      <c r="E268" s="151"/>
      <c r="F268" s="151"/>
      <c r="G268" s="151"/>
      <c r="H268" s="151"/>
      <c r="I268" s="151"/>
      <c r="J268" s="166">
        <f aca="true" t="shared" si="127" ref="J268:J273">SUM(K268:S268)</f>
        <v>8302.6</v>
      </c>
      <c r="K268" s="151">
        <v>897.9</v>
      </c>
      <c r="L268" s="151">
        <v>2664.8</v>
      </c>
      <c r="M268" s="151">
        <v>2054.3</v>
      </c>
      <c r="N268" s="151">
        <v>501.6</v>
      </c>
      <c r="O268" s="151">
        <v>2089</v>
      </c>
      <c r="P268" s="151"/>
      <c r="Q268" s="151"/>
      <c r="R268" s="151">
        <v>0</v>
      </c>
      <c r="S268" s="152">
        <v>95</v>
      </c>
    </row>
    <row r="269" spans="3:19" ht="12.75">
      <c r="C269" s="153" t="s">
        <v>157</v>
      </c>
      <c r="D269" s="154"/>
      <c r="E269" s="154"/>
      <c r="F269" s="154"/>
      <c r="G269" s="154"/>
      <c r="H269" s="154"/>
      <c r="I269" s="154" t="s">
        <v>160</v>
      </c>
      <c r="J269" s="154">
        <f t="shared" si="127"/>
        <v>342.9</v>
      </c>
      <c r="K269" s="154">
        <v>342.9</v>
      </c>
      <c r="L269" s="154"/>
      <c r="M269" s="154"/>
      <c r="N269" s="154"/>
      <c r="O269" s="154"/>
      <c r="P269" s="154"/>
      <c r="Q269" s="154"/>
      <c r="R269" s="154"/>
      <c r="S269" s="155"/>
    </row>
    <row r="270" spans="3:19" ht="13.5" thickBot="1">
      <c r="C270" s="156" t="s">
        <v>156</v>
      </c>
      <c r="D270" s="157"/>
      <c r="E270" s="157"/>
      <c r="F270" s="157"/>
      <c r="G270" s="157"/>
      <c r="H270" s="157"/>
      <c r="I270" s="157" t="s">
        <v>160</v>
      </c>
      <c r="J270" s="154">
        <f t="shared" si="127"/>
        <v>142</v>
      </c>
      <c r="K270" s="157">
        <v>142</v>
      </c>
      <c r="L270" s="157"/>
      <c r="M270" s="157"/>
      <c r="N270" s="157"/>
      <c r="O270" s="157"/>
      <c r="P270" s="157"/>
      <c r="Q270" s="157"/>
      <c r="R270" s="157"/>
      <c r="S270" s="158"/>
    </row>
    <row r="271" spans="3:19" ht="12.75">
      <c r="C271" s="150" t="s">
        <v>155</v>
      </c>
      <c r="D271" s="151"/>
      <c r="E271" s="151"/>
      <c r="F271" s="151"/>
      <c r="G271" s="151"/>
      <c r="H271" s="151"/>
      <c r="I271" s="151"/>
      <c r="J271" s="159">
        <f t="shared" si="127"/>
        <v>7912.8</v>
      </c>
      <c r="K271" s="151">
        <v>963.7</v>
      </c>
      <c r="L271" s="151">
        <v>2767.1</v>
      </c>
      <c r="M271" s="151">
        <v>1890</v>
      </c>
      <c r="N271" s="151">
        <v>0</v>
      </c>
      <c r="O271" s="151">
        <v>2197</v>
      </c>
      <c r="P271" s="151"/>
      <c r="Q271" s="151"/>
      <c r="R271" s="151">
        <v>0</v>
      </c>
      <c r="S271" s="152">
        <v>95</v>
      </c>
    </row>
    <row r="272" spans="3:19" ht="12.75">
      <c r="C272" s="153" t="s">
        <v>158</v>
      </c>
      <c r="D272" s="154"/>
      <c r="E272" s="154"/>
      <c r="F272" s="154"/>
      <c r="G272" s="154"/>
      <c r="H272" s="154"/>
      <c r="I272" s="154" t="s">
        <v>160</v>
      </c>
      <c r="J272" s="154">
        <f t="shared" si="127"/>
        <v>394.7</v>
      </c>
      <c r="K272" s="154">
        <v>394.7</v>
      </c>
      <c r="L272" s="154"/>
      <c r="M272" s="154"/>
      <c r="N272" s="154"/>
      <c r="O272" s="154"/>
      <c r="P272" s="154"/>
      <c r="Q272" s="154"/>
      <c r="R272" s="154"/>
      <c r="S272" s="155"/>
    </row>
    <row r="273" spans="3:19" ht="13.5" thickBot="1">
      <c r="C273" s="156" t="s">
        <v>159</v>
      </c>
      <c r="D273" s="157"/>
      <c r="E273" s="157"/>
      <c r="F273" s="157"/>
      <c r="G273" s="157"/>
      <c r="H273" s="157"/>
      <c r="I273" s="157" t="s">
        <v>160</v>
      </c>
      <c r="J273" s="157">
        <f t="shared" si="127"/>
        <v>297</v>
      </c>
      <c r="K273" s="157">
        <v>297</v>
      </c>
      <c r="L273" s="157"/>
      <c r="M273" s="157"/>
      <c r="N273" s="157"/>
      <c r="O273" s="157"/>
      <c r="P273" s="157"/>
      <c r="Q273" s="157"/>
      <c r="R273" s="157"/>
      <c r="S273" s="158"/>
    </row>
  </sheetData>
  <sheetProtection formatCells="0" formatColumns="0" formatRows="0" insertColumns="0" insertRows="0" insertHyperlinks="0" deleteColumns="0" deleteRows="0" sort="0" autoFilter="0" pivotTables="0"/>
  <mergeCells count="29">
    <mergeCell ref="A4:S4"/>
    <mergeCell ref="A180:C180"/>
    <mergeCell ref="A175:C175"/>
    <mergeCell ref="A132:C132"/>
    <mergeCell ref="A115:C115"/>
    <mergeCell ref="B128:C128"/>
    <mergeCell ref="B139:C139"/>
    <mergeCell ref="B134:C134"/>
    <mergeCell ref="B157:C157"/>
    <mergeCell ref="A238:C238"/>
    <mergeCell ref="A123:C123"/>
    <mergeCell ref="A8:I8"/>
    <mergeCell ref="A9:C9"/>
    <mergeCell ref="A116:C116"/>
    <mergeCell ref="A176:C176"/>
    <mergeCell ref="B130:C130"/>
    <mergeCell ref="A181:C181"/>
    <mergeCell ref="A122:C122"/>
    <mergeCell ref="A99:C99"/>
    <mergeCell ref="M1:S1"/>
    <mergeCell ref="A189:C189"/>
    <mergeCell ref="B124:C124"/>
    <mergeCell ref="A240:C240"/>
    <mergeCell ref="A237:C237"/>
    <mergeCell ref="A188:C188"/>
    <mergeCell ref="A210:C210"/>
    <mergeCell ref="A228:C228"/>
    <mergeCell ref="A223:C223"/>
    <mergeCell ref="A209:C209"/>
  </mergeCells>
  <printOptions/>
  <pageMargins left="0.2755905511811024" right="0.1968503937007874" top="0.31496062992125984" bottom="0.1968503937007874" header="0" footer="0"/>
  <pageSetup horizontalDpi="600" verticalDpi="600" orientation="portrait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4"/>
  <sheetViews>
    <sheetView zoomScaleSheetLayoutView="75" zoomScalePageLayoutView="0" workbookViewId="0" topLeftCell="A9">
      <pane xSplit="3" ySplit="1" topLeftCell="I248" activePane="bottomRight" state="frozen"/>
      <selection pane="topLeft" activeCell="A9" sqref="A9"/>
      <selection pane="topRight" activeCell="D9" sqref="D9"/>
      <selection pane="bottomLeft" activeCell="A10" sqref="A10"/>
      <selection pane="bottomRight" activeCell="L262" sqref="L262:S262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2.625" style="1" customWidth="1"/>
    <col min="4" max="4" width="13.625" style="1" hidden="1" customWidth="1"/>
    <col min="5" max="8" width="11.00390625" style="1" hidden="1" customWidth="1"/>
    <col min="9" max="9" width="13.75390625" style="1" customWidth="1"/>
    <col min="10" max="10" width="14.875" style="1" customWidth="1"/>
    <col min="11" max="11" width="12.25390625" style="1" customWidth="1"/>
    <col min="12" max="12" width="12.75390625" style="1" customWidth="1"/>
    <col min="13" max="13" width="12.375" style="1" customWidth="1"/>
    <col min="14" max="14" width="14.25390625" style="1" customWidth="1"/>
    <col min="15" max="15" width="13.25390625" style="1" customWidth="1"/>
    <col min="16" max="16" width="11.00390625" style="1" hidden="1" customWidth="1"/>
    <col min="17" max="17" width="10.375" style="1" hidden="1" customWidth="1"/>
    <col min="18" max="18" width="12.25390625" style="1" hidden="1" customWidth="1"/>
    <col min="19" max="19" width="13.00390625" style="1" customWidth="1"/>
    <col min="20" max="16384" width="9.125" style="1" customWidth="1"/>
  </cols>
  <sheetData>
    <row r="1" spans="2:19" s="61" customFormat="1" ht="103.5" customHeight="1">
      <c r="B1" s="62"/>
      <c r="M1" s="345" t="s">
        <v>162</v>
      </c>
      <c r="N1" s="345"/>
      <c r="O1" s="345"/>
      <c r="P1" s="345"/>
      <c r="Q1" s="345"/>
      <c r="R1" s="345"/>
      <c r="S1" s="345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364" t="s">
        <v>161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358"/>
      <c r="B8" s="358"/>
      <c r="C8" s="358"/>
      <c r="D8" s="358"/>
      <c r="E8" s="358"/>
      <c r="F8" s="358"/>
      <c r="G8" s="358"/>
      <c r="H8" s="358"/>
      <c r="I8" s="358"/>
    </row>
    <row r="9" spans="1:19" ht="85.5" customHeight="1" thickBot="1">
      <c r="A9" s="378" t="s">
        <v>59</v>
      </c>
      <c r="B9" s="379"/>
      <c r="C9" s="379"/>
      <c r="D9" s="175" t="s">
        <v>130</v>
      </c>
      <c r="E9" s="175" t="s">
        <v>126</v>
      </c>
      <c r="F9" s="175" t="s">
        <v>127</v>
      </c>
      <c r="G9" s="175" t="s">
        <v>128</v>
      </c>
      <c r="H9" s="175" t="s">
        <v>129</v>
      </c>
      <c r="I9" s="175" t="s">
        <v>168</v>
      </c>
      <c r="J9" s="176" t="s">
        <v>167</v>
      </c>
      <c r="K9" s="174" t="s">
        <v>92</v>
      </c>
      <c r="L9" s="177" t="s">
        <v>93</v>
      </c>
      <c r="M9" s="177" t="s">
        <v>102</v>
      </c>
      <c r="N9" s="177" t="s">
        <v>113</v>
      </c>
      <c r="O9" s="177" t="s">
        <v>115</v>
      </c>
      <c r="P9" s="177"/>
      <c r="Q9" s="177"/>
      <c r="R9" s="177" t="s">
        <v>114</v>
      </c>
      <c r="S9" s="178" t="s">
        <v>94</v>
      </c>
    </row>
    <row r="10" spans="1:19" s="7" customFormat="1" ht="20.25" customHeight="1">
      <c r="A10" s="170" t="s">
        <v>21</v>
      </c>
      <c r="B10" s="171"/>
      <c r="C10" s="172"/>
      <c r="D10" s="172"/>
      <c r="E10" s="172"/>
      <c r="F10" s="172"/>
      <c r="G10" s="172"/>
      <c r="H10" s="172"/>
      <c r="I10" s="172"/>
      <c r="J10" s="187"/>
      <c r="K10" s="172"/>
      <c r="L10" s="172"/>
      <c r="M10" s="172"/>
      <c r="N10" s="172"/>
      <c r="O10" s="172"/>
      <c r="P10" s="172"/>
      <c r="Q10" s="172"/>
      <c r="R10" s="172"/>
      <c r="S10" s="173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S11">SUM(D12:D14)</f>
        <v>4239</v>
      </c>
      <c r="E11" s="25">
        <f t="shared" si="0"/>
        <v>0</v>
      </c>
      <c r="F11" s="25">
        <f t="shared" si="0"/>
        <v>0</v>
      </c>
      <c r="G11" s="25">
        <f t="shared" si="0"/>
        <v>4239</v>
      </c>
      <c r="H11" s="25">
        <f t="shared" si="0"/>
        <v>0</v>
      </c>
      <c r="I11" s="25">
        <f t="shared" si="0"/>
        <v>9298</v>
      </c>
      <c r="J11" s="188">
        <f t="shared" si="0"/>
        <v>4285.7</v>
      </c>
      <c r="K11" s="25">
        <f t="shared" si="0"/>
        <v>156</v>
      </c>
      <c r="L11" s="25">
        <f t="shared" si="0"/>
        <v>1736.4</v>
      </c>
      <c r="M11" s="25">
        <f t="shared" si="0"/>
        <v>2054.3</v>
      </c>
      <c r="N11" s="25">
        <f t="shared" si="0"/>
        <v>0</v>
      </c>
      <c r="O11" s="25">
        <f t="shared" si="0"/>
        <v>339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98">
        <f t="shared" si="0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1" ref="D12:S12">SUM(D31,D35,D52,D75)</f>
        <v>3284</v>
      </c>
      <c r="E12" s="18">
        <f t="shared" si="1"/>
        <v>0</v>
      </c>
      <c r="F12" s="18">
        <f t="shared" si="1"/>
        <v>0</v>
      </c>
      <c r="G12" s="18">
        <f t="shared" si="1"/>
        <v>3284</v>
      </c>
      <c r="H12" s="18">
        <f t="shared" si="1"/>
        <v>0</v>
      </c>
      <c r="I12" s="18">
        <f t="shared" si="1"/>
        <v>7101</v>
      </c>
      <c r="J12" s="189">
        <f t="shared" si="1"/>
        <v>3452.3</v>
      </c>
      <c r="K12" s="18">
        <f t="shared" si="1"/>
        <v>156</v>
      </c>
      <c r="L12" s="18">
        <f t="shared" si="1"/>
        <v>1500</v>
      </c>
      <c r="M12" s="18">
        <f t="shared" si="1"/>
        <v>1557.3</v>
      </c>
      <c r="N12" s="18">
        <f t="shared" si="1"/>
        <v>0</v>
      </c>
      <c r="O12" s="18">
        <f t="shared" si="1"/>
        <v>239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99">
        <f t="shared" si="1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2" ref="D13:S13">SUM(D55,D36,D76)</f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53</v>
      </c>
      <c r="J13" s="189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99">
        <f t="shared" si="2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3" ref="D14:S14">SUM(D32,D37,D56,D77)</f>
        <v>955</v>
      </c>
      <c r="E14" s="18">
        <f t="shared" si="3"/>
        <v>0</v>
      </c>
      <c r="F14" s="18">
        <f t="shared" si="3"/>
        <v>0</v>
      </c>
      <c r="G14" s="18">
        <f t="shared" si="3"/>
        <v>955</v>
      </c>
      <c r="H14" s="18">
        <f t="shared" si="3"/>
        <v>0</v>
      </c>
      <c r="I14" s="18">
        <f t="shared" si="3"/>
        <v>2144</v>
      </c>
      <c r="J14" s="189">
        <f t="shared" si="3"/>
        <v>833.4</v>
      </c>
      <c r="K14" s="18">
        <f t="shared" si="3"/>
        <v>0</v>
      </c>
      <c r="L14" s="18">
        <f t="shared" si="3"/>
        <v>236.4</v>
      </c>
      <c r="M14" s="18">
        <f t="shared" si="3"/>
        <v>497</v>
      </c>
      <c r="N14" s="18">
        <f t="shared" si="3"/>
        <v>0</v>
      </c>
      <c r="O14" s="18">
        <f t="shared" si="3"/>
        <v>100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99">
        <f t="shared" si="3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4" ref="D15:S15">SUM(D16:D21)</f>
        <v>369</v>
      </c>
      <c r="E15" s="25">
        <f t="shared" si="4"/>
        <v>0</v>
      </c>
      <c r="F15" s="25">
        <f t="shared" si="4"/>
        <v>0</v>
      </c>
      <c r="G15" s="25">
        <f t="shared" si="4"/>
        <v>363</v>
      </c>
      <c r="H15" s="25">
        <f t="shared" si="4"/>
        <v>0</v>
      </c>
      <c r="I15" s="25">
        <f t="shared" si="4"/>
        <v>879</v>
      </c>
      <c r="J15" s="188">
        <f t="shared" si="4"/>
        <v>210</v>
      </c>
      <c r="K15" s="25">
        <f t="shared" si="4"/>
        <v>210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 t="shared" si="4"/>
        <v>0</v>
      </c>
      <c r="Q15" s="25">
        <f t="shared" si="4"/>
        <v>0</v>
      </c>
      <c r="R15" s="25">
        <f t="shared" si="4"/>
        <v>0</v>
      </c>
      <c r="S15" s="98">
        <f t="shared" si="4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5" ref="D16:S16">SUM(D60,D39,D79)</f>
        <v>147</v>
      </c>
      <c r="E16" s="18">
        <f t="shared" si="5"/>
        <v>0</v>
      </c>
      <c r="F16" s="18">
        <f t="shared" si="5"/>
        <v>0</v>
      </c>
      <c r="G16" s="18">
        <f t="shared" si="5"/>
        <v>147</v>
      </c>
      <c r="H16" s="18">
        <f t="shared" si="5"/>
        <v>0</v>
      </c>
      <c r="I16" s="18">
        <f t="shared" si="5"/>
        <v>187</v>
      </c>
      <c r="J16" s="189">
        <f t="shared" si="5"/>
        <v>100</v>
      </c>
      <c r="K16" s="18">
        <f t="shared" si="5"/>
        <v>100</v>
      </c>
      <c r="L16" s="18">
        <f t="shared" si="5"/>
        <v>0</v>
      </c>
      <c r="M16" s="18">
        <f t="shared" si="5"/>
        <v>0</v>
      </c>
      <c r="N16" s="18">
        <f t="shared" si="5"/>
        <v>0</v>
      </c>
      <c r="O16" s="18">
        <f t="shared" si="5"/>
        <v>0</v>
      </c>
      <c r="P16" s="18">
        <f t="shared" si="5"/>
        <v>0</v>
      </c>
      <c r="Q16" s="18">
        <f t="shared" si="5"/>
        <v>0</v>
      </c>
      <c r="R16" s="18">
        <f t="shared" si="5"/>
        <v>0</v>
      </c>
      <c r="S16" s="99">
        <f t="shared" si="5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aca="true" t="shared" si="6" ref="D17:S17">SUM(D61,D40,D80)</f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55</v>
      </c>
      <c r="J17" s="189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8">
        <f t="shared" si="6"/>
        <v>0</v>
      </c>
      <c r="Q17" s="18">
        <f t="shared" si="6"/>
        <v>0</v>
      </c>
      <c r="R17" s="18">
        <f t="shared" si="6"/>
        <v>0</v>
      </c>
      <c r="S17" s="99">
        <f t="shared" si="6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aca="true" t="shared" si="7" ref="D18:S18">SUM(D62,D41,D81)</f>
        <v>64</v>
      </c>
      <c r="E18" s="18">
        <f t="shared" si="7"/>
        <v>0</v>
      </c>
      <c r="F18" s="18">
        <f t="shared" si="7"/>
        <v>0</v>
      </c>
      <c r="G18" s="18">
        <f t="shared" si="7"/>
        <v>64</v>
      </c>
      <c r="H18" s="18">
        <f t="shared" si="7"/>
        <v>0</v>
      </c>
      <c r="I18" s="18">
        <f t="shared" si="7"/>
        <v>199</v>
      </c>
      <c r="J18" s="189">
        <f t="shared" si="7"/>
        <v>100</v>
      </c>
      <c r="K18" s="18">
        <f t="shared" si="7"/>
        <v>100</v>
      </c>
      <c r="L18" s="18">
        <f t="shared" si="7"/>
        <v>0</v>
      </c>
      <c r="M18" s="18">
        <f t="shared" si="7"/>
        <v>0</v>
      </c>
      <c r="N18" s="18">
        <f t="shared" si="7"/>
        <v>0</v>
      </c>
      <c r="O18" s="18">
        <f t="shared" si="7"/>
        <v>0</v>
      </c>
      <c r="P18" s="18">
        <f t="shared" si="7"/>
        <v>0</v>
      </c>
      <c r="Q18" s="18">
        <f t="shared" si="7"/>
        <v>0</v>
      </c>
      <c r="R18" s="18">
        <f t="shared" si="7"/>
        <v>0</v>
      </c>
      <c r="S18" s="99">
        <f t="shared" si="7"/>
        <v>0</v>
      </c>
    </row>
    <row r="19" spans="1:19" s="10" customFormat="1" ht="15.75">
      <c r="A19" s="36" t="s">
        <v>0</v>
      </c>
      <c r="B19" s="8">
        <v>224</v>
      </c>
      <c r="C19" s="56" t="s">
        <v>8</v>
      </c>
      <c r="D19" s="18">
        <f aca="true" t="shared" si="8" ref="D19:S19">SUM(D63,D42,D82)</f>
        <v>0</v>
      </c>
      <c r="E19" s="18">
        <f t="shared" si="8"/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9">
        <f t="shared" si="8"/>
        <v>0</v>
      </c>
      <c r="K19" s="18">
        <f t="shared" si="8"/>
        <v>0</v>
      </c>
      <c r="L19" s="18">
        <f t="shared" si="8"/>
        <v>0</v>
      </c>
      <c r="M19" s="18">
        <f t="shared" si="8"/>
        <v>0</v>
      </c>
      <c r="N19" s="18">
        <f t="shared" si="8"/>
        <v>0</v>
      </c>
      <c r="O19" s="18">
        <f t="shared" si="8"/>
        <v>0</v>
      </c>
      <c r="P19" s="18">
        <f t="shared" si="8"/>
        <v>0</v>
      </c>
      <c r="Q19" s="18">
        <f t="shared" si="8"/>
        <v>0</v>
      </c>
      <c r="R19" s="18">
        <f t="shared" si="8"/>
        <v>0</v>
      </c>
      <c r="S19" s="99">
        <f t="shared" si="8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aca="true" t="shared" si="9" ref="D20:S20">SUM(D64,D43,D83)</f>
        <v>56</v>
      </c>
      <c r="E20" s="18">
        <f t="shared" si="9"/>
        <v>0</v>
      </c>
      <c r="F20" s="18">
        <f t="shared" si="9"/>
        <v>0</v>
      </c>
      <c r="G20" s="18">
        <f t="shared" si="9"/>
        <v>56</v>
      </c>
      <c r="H20" s="18">
        <f t="shared" si="9"/>
        <v>0</v>
      </c>
      <c r="I20" s="18">
        <f t="shared" si="9"/>
        <v>127</v>
      </c>
      <c r="J20" s="189">
        <f t="shared" si="9"/>
        <v>0</v>
      </c>
      <c r="K20" s="18">
        <f t="shared" si="9"/>
        <v>0</v>
      </c>
      <c r="L20" s="18">
        <f t="shared" si="9"/>
        <v>0</v>
      </c>
      <c r="M20" s="18">
        <f t="shared" si="9"/>
        <v>0</v>
      </c>
      <c r="N20" s="18">
        <f t="shared" si="9"/>
        <v>0</v>
      </c>
      <c r="O20" s="18">
        <f t="shared" si="9"/>
        <v>0</v>
      </c>
      <c r="P20" s="18">
        <f t="shared" si="9"/>
        <v>0</v>
      </c>
      <c r="Q20" s="18">
        <f t="shared" si="9"/>
        <v>0</v>
      </c>
      <c r="R20" s="18">
        <f t="shared" si="9"/>
        <v>0</v>
      </c>
      <c r="S20" s="99">
        <f t="shared" si="9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10" ref="D21:S21">SUM(D65,D44,D84,D96)</f>
        <v>102</v>
      </c>
      <c r="E21" s="18">
        <f t="shared" si="10"/>
        <v>0</v>
      </c>
      <c r="F21" s="18">
        <f t="shared" si="10"/>
        <v>0</v>
      </c>
      <c r="G21" s="18">
        <f t="shared" si="10"/>
        <v>96</v>
      </c>
      <c r="H21" s="18">
        <f t="shared" si="10"/>
        <v>0</v>
      </c>
      <c r="I21" s="18">
        <f t="shared" si="10"/>
        <v>311</v>
      </c>
      <c r="J21" s="189">
        <f t="shared" si="10"/>
        <v>10</v>
      </c>
      <c r="K21" s="18">
        <f t="shared" si="10"/>
        <v>10</v>
      </c>
      <c r="L21" s="18">
        <f t="shared" si="10"/>
        <v>0</v>
      </c>
      <c r="M21" s="18">
        <f t="shared" si="10"/>
        <v>0</v>
      </c>
      <c r="N21" s="18">
        <f t="shared" si="10"/>
        <v>0</v>
      </c>
      <c r="O21" s="18">
        <f t="shared" si="10"/>
        <v>0</v>
      </c>
      <c r="P21" s="18">
        <f t="shared" si="10"/>
        <v>0</v>
      </c>
      <c r="Q21" s="18">
        <f t="shared" si="10"/>
        <v>0</v>
      </c>
      <c r="R21" s="18">
        <f t="shared" si="10"/>
        <v>0</v>
      </c>
      <c r="S21" s="99">
        <f t="shared" si="10"/>
        <v>0</v>
      </c>
    </row>
    <row r="22" spans="1:19" s="7" customFormat="1" ht="15.75">
      <c r="A22" s="35" t="s">
        <v>0</v>
      </c>
      <c r="B22" s="5">
        <v>231</v>
      </c>
      <c r="C22" s="57" t="s">
        <v>11</v>
      </c>
      <c r="D22" s="25">
        <f aca="true" t="shared" si="11" ref="D22:S22">SUM(D94)</f>
        <v>0</v>
      </c>
      <c r="E22" s="25">
        <f t="shared" si="11"/>
        <v>0</v>
      </c>
      <c r="F22" s="25">
        <f t="shared" si="11"/>
        <v>0</v>
      </c>
      <c r="G22" s="25">
        <f t="shared" si="11"/>
        <v>0</v>
      </c>
      <c r="H22" s="25">
        <f t="shared" si="11"/>
        <v>0</v>
      </c>
      <c r="I22" s="25">
        <f t="shared" si="11"/>
        <v>0</v>
      </c>
      <c r="J22" s="188">
        <f t="shared" si="11"/>
        <v>0</v>
      </c>
      <c r="K22" s="25">
        <f t="shared" si="11"/>
        <v>0</v>
      </c>
      <c r="L22" s="25">
        <f t="shared" si="11"/>
        <v>0</v>
      </c>
      <c r="M22" s="25">
        <f t="shared" si="11"/>
        <v>0</v>
      </c>
      <c r="N22" s="25">
        <f t="shared" si="11"/>
        <v>0</v>
      </c>
      <c r="O22" s="25">
        <f t="shared" si="11"/>
        <v>0</v>
      </c>
      <c r="P22" s="25">
        <f t="shared" si="11"/>
        <v>0</v>
      </c>
      <c r="Q22" s="25">
        <f t="shared" si="11"/>
        <v>0</v>
      </c>
      <c r="R22" s="25">
        <f t="shared" si="11"/>
        <v>0</v>
      </c>
      <c r="S22" s="98">
        <f t="shared" si="11"/>
        <v>0</v>
      </c>
    </row>
    <row r="23" spans="1:19" s="7" customFormat="1" ht="15.75">
      <c r="A23" s="35" t="s">
        <v>0</v>
      </c>
      <c r="B23" s="5">
        <v>251</v>
      </c>
      <c r="C23" s="57"/>
      <c r="D23" s="25">
        <f aca="true" t="shared" si="12" ref="D23:S23">SUM(D66,D85)</f>
        <v>252</v>
      </c>
      <c r="E23" s="25">
        <f t="shared" si="12"/>
        <v>0</v>
      </c>
      <c r="F23" s="25">
        <f t="shared" si="12"/>
        <v>0</v>
      </c>
      <c r="G23" s="25">
        <f t="shared" si="12"/>
        <v>252</v>
      </c>
      <c r="H23" s="25">
        <f t="shared" si="12"/>
        <v>0</v>
      </c>
      <c r="I23" s="25">
        <f t="shared" si="12"/>
        <v>114</v>
      </c>
      <c r="J23" s="188">
        <f t="shared" si="12"/>
        <v>0</v>
      </c>
      <c r="K23" s="25">
        <f t="shared" si="12"/>
        <v>0</v>
      </c>
      <c r="L23" s="25">
        <f t="shared" si="12"/>
        <v>0</v>
      </c>
      <c r="M23" s="25">
        <f t="shared" si="12"/>
        <v>0</v>
      </c>
      <c r="N23" s="25">
        <f t="shared" si="12"/>
        <v>0</v>
      </c>
      <c r="O23" s="25">
        <f t="shared" si="12"/>
        <v>0</v>
      </c>
      <c r="P23" s="25">
        <f t="shared" si="12"/>
        <v>0</v>
      </c>
      <c r="Q23" s="25">
        <f t="shared" si="12"/>
        <v>0</v>
      </c>
      <c r="R23" s="25">
        <f t="shared" si="12"/>
        <v>0</v>
      </c>
      <c r="S23" s="98">
        <f t="shared" si="12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3" ref="D24:S24">SUM(D67,D45,D86)</f>
        <v>0</v>
      </c>
      <c r="E24" s="25">
        <f t="shared" si="13"/>
        <v>0</v>
      </c>
      <c r="F24" s="25">
        <f t="shared" si="13"/>
        <v>0</v>
      </c>
      <c r="G24" s="25">
        <f t="shared" si="13"/>
        <v>0</v>
      </c>
      <c r="H24" s="25">
        <f t="shared" si="13"/>
        <v>0</v>
      </c>
      <c r="I24" s="25">
        <f t="shared" si="13"/>
        <v>0</v>
      </c>
      <c r="J24" s="188">
        <f t="shared" si="13"/>
        <v>0</v>
      </c>
      <c r="K24" s="25">
        <f t="shared" si="13"/>
        <v>0</v>
      </c>
      <c r="L24" s="25">
        <f t="shared" si="13"/>
        <v>0</v>
      </c>
      <c r="M24" s="25">
        <f t="shared" si="13"/>
        <v>0</v>
      </c>
      <c r="N24" s="25">
        <f t="shared" si="13"/>
        <v>0</v>
      </c>
      <c r="O24" s="25">
        <f t="shared" si="13"/>
        <v>0</v>
      </c>
      <c r="P24" s="25">
        <f t="shared" si="13"/>
        <v>0</v>
      </c>
      <c r="Q24" s="25">
        <f t="shared" si="13"/>
        <v>0</v>
      </c>
      <c r="R24" s="25">
        <f t="shared" si="13"/>
        <v>0</v>
      </c>
      <c r="S24" s="98">
        <f t="shared" si="13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 aca="true" t="shared" si="14" ref="D25:S25">SUM(D68,D87)</f>
        <v>0</v>
      </c>
      <c r="E25" s="25">
        <f t="shared" si="14"/>
        <v>0</v>
      </c>
      <c r="F25" s="25">
        <f t="shared" si="14"/>
        <v>0</v>
      </c>
      <c r="G25" s="25">
        <f t="shared" si="14"/>
        <v>0</v>
      </c>
      <c r="H25" s="25">
        <f t="shared" si="14"/>
        <v>0</v>
      </c>
      <c r="I25" s="25">
        <f t="shared" si="14"/>
        <v>0</v>
      </c>
      <c r="J25" s="188">
        <f t="shared" si="14"/>
        <v>0</v>
      </c>
      <c r="K25" s="25">
        <f t="shared" si="14"/>
        <v>0</v>
      </c>
      <c r="L25" s="25">
        <f t="shared" si="14"/>
        <v>0</v>
      </c>
      <c r="M25" s="25">
        <f t="shared" si="14"/>
        <v>0</v>
      </c>
      <c r="N25" s="25">
        <f t="shared" si="14"/>
        <v>0</v>
      </c>
      <c r="O25" s="25">
        <f t="shared" si="14"/>
        <v>0</v>
      </c>
      <c r="P25" s="25">
        <f t="shared" si="14"/>
        <v>0</v>
      </c>
      <c r="Q25" s="25">
        <f t="shared" si="14"/>
        <v>0</v>
      </c>
      <c r="R25" s="25">
        <f t="shared" si="14"/>
        <v>0</v>
      </c>
      <c r="S25" s="98">
        <f t="shared" si="14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 aca="true" t="shared" si="15" ref="D26:S26">SUM(D69,D95,D97,D46,D88,D93)</f>
        <v>4</v>
      </c>
      <c r="E26" s="25">
        <f t="shared" si="15"/>
        <v>0</v>
      </c>
      <c r="F26" s="25">
        <f t="shared" si="15"/>
        <v>0</v>
      </c>
      <c r="G26" s="25">
        <f t="shared" si="15"/>
        <v>1</v>
      </c>
      <c r="H26" s="25">
        <f t="shared" si="15"/>
        <v>0</v>
      </c>
      <c r="I26" s="25">
        <f t="shared" si="15"/>
        <v>77</v>
      </c>
      <c r="J26" s="188">
        <f t="shared" si="15"/>
        <v>30</v>
      </c>
      <c r="K26" s="25">
        <f t="shared" si="15"/>
        <v>20</v>
      </c>
      <c r="L26" s="25">
        <f t="shared" si="15"/>
        <v>10</v>
      </c>
      <c r="M26" s="25">
        <f t="shared" si="15"/>
        <v>0</v>
      </c>
      <c r="N26" s="25">
        <f t="shared" si="15"/>
        <v>0</v>
      </c>
      <c r="O26" s="25">
        <f t="shared" si="15"/>
        <v>0</v>
      </c>
      <c r="P26" s="25">
        <f t="shared" si="15"/>
        <v>0</v>
      </c>
      <c r="Q26" s="25">
        <f t="shared" si="15"/>
        <v>0</v>
      </c>
      <c r="R26" s="25">
        <f t="shared" si="15"/>
        <v>0</v>
      </c>
      <c r="S26" s="98">
        <f t="shared" si="15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16" ref="D27:S27">SUM(D28:D29)</f>
        <v>57</v>
      </c>
      <c r="E27" s="25">
        <f t="shared" si="16"/>
        <v>0</v>
      </c>
      <c r="F27" s="25">
        <f t="shared" si="16"/>
        <v>0</v>
      </c>
      <c r="G27" s="25">
        <f t="shared" si="16"/>
        <v>57</v>
      </c>
      <c r="H27" s="25">
        <f t="shared" si="16"/>
        <v>0</v>
      </c>
      <c r="I27" s="25">
        <f t="shared" si="16"/>
        <v>466</v>
      </c>
      <c r="J27" s="188">
        <f t="shared" si="16"/>
        <v>0</v>
      </c>
      <c r="K27" s="25">
        <f t="shared" si="16"/>
        <v>0</v>
      </c>
      <c r="L27" s="25">
        <f t="shared" si="16"/>
        <v>0</v>
      </c>
      <c r="M27" s="25">
        <f t="shared" si="16"/>
        <v>0</v>
      </c>
      <c r="N27" s="25">
        <f t="shared" si="16"/>
        <v>0</v>
      </c>
      <c r="O27" s="25">
        <f t="shared" si="16"/>
        <v>0</v>
      </c>
      <c r="P27" s="25">
        <f t="shared" si="16"/>
        <v>0</v>
      </c>
      <c r="Q27" s="25">
        <f t="shared" si="16"/>
        <v>0</v>
      </c>
      <c r="R27" s="25">
        <f t="shared" si="16"/>
        <v>0</v>
      </c>
      <c r="S27" s="98">
        <f t="shared" si="16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17" ref="D28:S28">SUM(D71,D48,D90)</f>
        <v>0</v>
      </c>
      <c r="E28" s="18">
        <f t="shared" si="17"/>
        <v>0</v>
      </c>
      <c r="F28" s="18">
        <f t="shared" si="17"/>
        <v>0</v>
      </c>
      <c r="G28" s="18">
        <f t="shared" si="17"/>
        <v>0</v>
      </c>
      <c r="H28" s="18">
        <f t="shared" si="17"/>
        <v>0</v>
      </c>
      <c r="I28" s="18">
        <f t="shared" si="17"/>
        <v>153</v>
      </c>
      <c r="J28" s="189">
        <f t="shared" si="17"/>
        <v>0</v>
      </c>
      <c r="K28" s="18">
        <f t="shared" si="17"/>
        <v>0</v>
      </c>
      <c r="L28" s="18">
        <f t="shared" si="17"/>
        <v>0</v>
      </c>
      <c r="M28" s="18">
        <f t="shared" si="17"/>
        <v>0</v>
      </c>
      <c r="N28" s="18">
        <f t="shared" si="17"/>
        <v>0</v>
      </c>
      <c r="O28" s="18">
        <f t="shared" si="17"/>
        <v>0</v>
      </c>
      <c r="P28" s="18">
        <f t="shared" si="17"/>
        <v>0</v>
      </c>
      <c r="Q28" s="18">
        <f t="shared" si="17"/>
        <v>0</v>
      </c>
      <c r="R28" s="18">
        <f t="shared" si="17"/>
        <v>0</v>
      </c>
      <c r="S28" s="99">
        <f t="shared" si="17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aca="true" t="shared" si="18" ref="D29:S29">SUM(D72,D49,D91)</f>
        <v>57</v>
      </c>
      <c r="E29" s="18">
        <f t="shared" si="18"/>
        <v>0</v>
      </c>
      <c r="F29" s="18">
        <f t="shared" si="18"/>
        <v>0</v>
      </c>
      <c r="G29" s="18">
        <f t="shared" si="18"/>
        <v>57</v>
      </c>
      <c r="H29" s="18">
        <f t="shared" si="18"/>
        <v>0</v>
      </c>
      <c r="I29" s="18">
        <f t="shared" si="18"/>
        <v>313</v>
      </c>
      <c r="J29" s="189">
        <f t="shared" si="18"/>
        <v>0</v>
      </c>
      <c r="K29" s="18">
        <f t="shared" si="18"/>
        <v>0</v>
      </c>
      <c r="L29" s="18">
        <f t="shared" si="18"/>
        <v>0</v>
      </c>
      <c r="M29" s="18">
        <f t="shared" si="18"/>
        <v>0</v>
      </c>
      <c r="N29" s="18">
        <f t="shared" si="18"/>
        <v>0</v>
      </c>
      <c r="O29" s="18">
        <f t="shared" si="18"/>
        <v>0</v>
      </c>
      <c r="P29" s="18">
        <f t="shared" si="18"/>
        <v>0</v>
      </c>
      <c r="Q29" s="18">
        <f t="shared" si="18"/>
        <v>0</v>
      </c>
      <c r="R29" s="18">
        <f t="shared" si="18"/>
        <v>0</v>
      </c>
      <c r="S29" s="99">
        <f t="shared" si="18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19" ref="D30:I30">SUM(D11,D15,D22,D23:D25,D26,D27)</f>
        <v>4921</v>
      </c>
      <c r="E30" s="19">
        <f t="shared" si="19"/>
        <v>0</v>
      </c>
      <c r="F30" s="19">
        <f t="shared" si="19"/>
        <v>0</v>
      </c>
      <c r="G30" s="19">
        <f t="shared" si="19"/>
        <v>4912</v>
      </c>
      <c r="H30" s="19">
        <f t="shared" si="19"/>
        <v>0</v>
      </c>
      <c r="I30" s="19">
        <f t="shared" si="19"/>
        <v>10834</v>
      </c>
      <c r="J30" s="188">
        <f>SUM(J11,J15,J22:J23,J25,J26,J27)</f>
        <v>4525.7</v>
      </c>
      <c r="K30" s="19">
        <f aca="true" t="shared" si="20" ref="K30:S30">SUM(K11,K15,K22,K25,K26,K27)</f>
        <v>386</v>
      </c>
      <c r="L30" s="19">
        <f t="shared" si="20"/>
        <v>1746.4</v>
      </c>
      <c r="M30" s="19">
        <f t="shared" si="20"/>
        <v>2054.3</v>
      </c>
      <c r="N30" s="19">
        <f t="shared" si="20"/>
        <v>0</v>
      </c>
      <c r="O30" s="19">
        <f t="shared" si="20"/>
        <v>339</v>
      </c>
      <c r="P30" s="19">
        <f t="shared" si="20"/>
        <v>0</v>
      </c>
      <c r="Q30" s="19">
        <f t="shared" si="20"/>
        <v>0</v>
      </c>
      <c r="R30" s="19">
        <f t="shared" si="20"/>
        <v>0</v>
      </c>
      <c r="S30" s="100">
        <f t="shared" si="20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64">
        <v>459</v>
      </c>
      <c r="E31" s="23"/>
      <c r="F31" s="23"/>
      <c r="G31" s="23">
        <f>SUM(D31:F31)</f>
        <v>459</v>
      </c>
      <c r="H31" s="23"/>
      <c r="I31" s="164">
        <v>730</v>
      </c>
      <c r="J31" s="189">
        <f>SUM(K31:S31)</f>
        <v>600</v>
      </c>
      <c r="K31" s="18">
        <v>0</v>
      </c>
      <c r="L31" s="18">
        <v>400</v>
      </c>
      <c r="M31" s="18">
        <v>200</v>
      </c>
      <c r="N31" s="18"/>
      <c r="O31" s="18"/>
      <c r="P31" s="18"/>
      <c r="Q31" s="18"/>
      <c r="R31" s="18"/>
      <c r="S31" s="99"/>
    </row>
    <row r="32" spans="1:19" s="10" customFormat="1" ht="15.75">
      <c r="A32" s="38" t="s">
        <v>16</v>
      </c>
      <c r="B32" s="8">
        <v>213</v>
      </c>
      <c r="C32" s="56" t="s">
        <v>3</v>
      </c>
      <c r="D32" s="165">
        <v>124</v>
      </c>
      <c r="E32" s="23"/>
      <c r="F32" s="23"/>
      <c r="G32" s="23">
        <f>SUM(D32:F32)</f>
        <v>124</v>
      </c>
      <c r="H32" s="23"/>
      <c r="I32" s="164">
        <v>220</v>
      </c>
      <c r="J32" s="189">
        <f>SUM(K32:S32)</f>
        <v>100</v>
      </c>
      <c r="K32" s="18">
        <v>0</v>
      </c>
      <c r="L32" s="18">
        <v>50</v>
      </c>
      <c r="M32" s="18">
        <v>50</v>
      </c>
      <c r="N32" s="18"/>
      <c r="O32" s="18"/>
      <c r="P32" s="18"/>
      <c r="Q32" s="18"/>
      <c r="R32" s="18"/>
      <c r="S32" s="99"/>
    </row>
    <row r="33" spans="1:19" s="10" customFormat="1" ht="15.75">
      <c r="A33" s="39"/>
      <c r="B33" s="12"/>
      <c r="C33" s="59" t="s">
        <v>18</v>
      </c>
      <c r="D33" s="19">
        <f aca="true" t="shared" si="21" ref="D33:S33">SUM(D31:D32)</f>
        <v>583</v>
      </c>
      <c r="E33" s="19">
        <f t="shared" si="21"/>
        <v>0</v>
      </c>
      <c r="F33" s="19">
        <f t="shared" si="21"/>
        <v>0</v>
      </c>
      <c r="G33" s="19">
        <f t="shared" si="21"/>
        <v>583</v>
      </c>
      <c r="H33" s="19">
        <f t="shared" si="21"/>
        <v>0</v>
      </c>
      <c r="I33" s="19">
        <f t="shared" si="21"/>
        <v>950</v>
      </c>
      <c r="J33" s="188">
        <f t="shared" si="21"/>
        <v>700</v>
      </c>
      <c r="K33" s="11">
        <f t="shared" si="21"/>
        <v>0</v>
      </c>
      <c r="L33" s="11">
        <f t="shared" si="21"/>
        <v>450</v>
      </c>
      <c r="M33" s="11">
        <f t="shared" si="21"/>
        <v>250</v>
      </c>
      <c r="N33" s="11">
        <f t="shared" si="21"/>
        <v>0</v>
      </c>
      <c r="O33" s="11">
        <f t="shared" si="21"/>
        <v>0</v>
      </c>
      <c r="P33" s="11">
        <f t="shared" si="21"/>
        <v>0</v>
      </c>
      <c r="Q33" s="11">
        <f t="shared" si="21"/>
        <v>0</v>
      </c>
      <c r="R33" s="11">
        <f t="shared" si="21"/>
        <v>0</v>
      </c>
      <c r="S33" s="101">
        <f t="shared" si="21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22" ref="D34:L34">SUM(D35:D37)</f>
        <v>449</v>
      </c>
      <c r="E34" s="25">
        <f t="shared" si="22"/>
        <v>0</v>
      </c>
      <c r="F34" s="25">
        <f t="shared" si="22"/>
        <v>0</v>
      </c>
      <c r="G34" s="25">
        <f t="shared" si="22"/>
        <v>449</v>
      </c>
      <c r="H34" s="25">
        <f t="shared" si="22"/>
        <v>0</v>
      </c>
      <c r="I34" s="25">
        <f t="shared" si="22"/>
        <v>762</v>
      </c>
      <c r="J34" s="188">
        <f t="shared" si="22"/>
        <v>479</v>
      </c>
      <c r="K34" s="25">
        <f t="shared" si="22"/>
        <v>40</v>
      </c>
      <c r="L34" s="25">
        <f t="shared" si="22"/>
        <v>100</v>
      </c>
      <c r="M34" s="25"/>
      <c r="N34" s="25">
        <f aca="true" t="shared" si="23" ref="N34:S34">SUM(N35:N37)</f>
        <v>0</v>
      </c>
      <c r="O34" s="25">
        <f t="shared" si="23"/>
        <v>339</v>
      </c>
      <c r="P34" s="25">
        <f t="shared" si="23"/>
        <v>0</v>
      </c>
      <c r="Q34" s="25">
        <f t="shared" si="23"/>
        <v>0</v>
      </c>
      <c r="R34" s="25">
        <f t="shared" si="23"/>
        <v>0</v>
      </c>
      <c r="S34" s="98">
        <f t="shared" si="23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65">
        <v>345</v>
      </c>
      <c r="E35" s="23"/>
      <c r="F35" s="23"/>
      <c r="G35" s="23">
        <f aca="true" t="shared" si="24" ref="G35:G40">SUM(D35:F35)</f>
        <v>345</v>
      </c>
      <c r="H35" s="23"/>
      <c r="I35" s="164">
        <v>585</v>
      </c>
      <c r="J35" s="189">
        <f aca="true" t="shared" si="25" ref="J35:J49">SUM(K35:S35)</f>
        <v>379</v>
      </c>
      <c r="K35" s="18">
        <v>40</v>
      </c>
      <c r="L35" s="18">
        <v>100</v>
      </c>
      <c r="M35" s="18"/>
      <c r="N35" s="18"/>
      <c r="O35" s="18">
        <v>239</v>
      </c>
      <c r="P35" s="18"/>
      <c r="Q35" s="18"/>
      <c r="R35" s="18"/>
      <c r="S35" s="99"/>
    </row>
    <row r="36" spans="1:19" s="10" customFormat="1" ht="15.75" hidden="1">
      <c r="A36" s="38" t="s">
        <v>19</v>
      </c>
      <c r="B36" s="8">
        <v>212</v>
      </c>
      <c r="C36" s="56" t="s">
        <v>2</v>
      </c>
      <c r="D36" s="165">
        <v>0</v>
      </c>
      <c r="E36" s="23">
        <v>0</v>
      </c>
      <c r="F36" s="23">
        <v>0</v>
      </c>
      <c r="G36" s="23">
        <f t="shared" si="24"/>
        <v>0</v>
      </c>
      <c r="H36" s="23"/>
      <c r="I36" s="164"/>
      <c r="J36" s="189">
        <f t="shared" si="25"/>
        <v>0</v>
      </c>
      <c r="K36" s="18"/>
      <c r="L36" s="18"/>
      <c r="M36" s="18"/>
      <c r="N36" s="18"/>
      <c r="O36" s="18"/>
      <c r="P36" s="18"/>
      <c r="Q36" s="18"/>
      <c r="R36" s="18"/>
      <c r="S36" s="99"/>
    </row>
    <row r="37" spans="1:19" s="10" customFormat="1" ht="15.75">
      <c r="A37" s="38" t="s">
        <v>19</v>
      </c>
      <c r="B37" s="8">
        <v>213</v>
      </c>
      <c r="C37" s="56" t="s">
        <v>3</v>
      </c>
      <c r="D37" s="165">
        <v>104</v>
      </c>
      <c r="E37" s="23"/>
      <c r="F37" s="23"/>
      <c r="G37" s="23">
        <f t="shared" si="24"/>
        <v>104</v>
      </c>
      <c r="H37" s="23"/>
      <c r="I37" s="164">
        <v>177</v>
      </c>
      <c r="J37" s="189">
        <f t="shared" si="25"/>
        <v>100</v>
      </c>
      <c r="K37" s="18"/>
      <c r="L37" s="18"/>
      <c r="M37" s="18"/>
      <c r="N37" s="18"/>
      <c r="O37" s="18">
        <v>100</v>
      </c>
      <c r="P37" s="18"/>
      <c r="Q37" s="18"/>
      <c r="R37" s="18"/>
      <c r="S37" s="99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83">
        <f>SUM(D39:D44)</f>
        <v>0</v>
      </c>
      <c r="E38" s="83">
        <f>SUM(E39:E44)</f>
        <v>0</v>
      </c>
      <c r="F38" s="83">
        <f>SUM(F39:F44)</f>
        <v>0</v>
      </c>
      <c r="G38" s="23">
        <f t="shared" si="24"/>
        <v>0</v>
      </c>
      <c r="H38" s="83">
        <f>SUM(H39:H44)</f>
        <v>0</v>
      </c>
      <c r="I38" s="235">
        <f>SUM(I39:I44)</f>
        <v>0</v>
      </c>
      <c r="J38" s="189">
        <f t="shared" si="25"/>
        <v>0</v>
      </c>
      <c r="K38" s="25"/>
      <c r="L38" s="25"/>
      <c r="M38" s="25"/>
      <c r="N38" s="25"/>
      <c r="O38" s="25"/>
      <c r="P38" s="25"/>
      <c r="Q38" s="25"/>
      <c r="R38" s="25"/>
      <c r="S38" s="98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23"/>
      <c r="F39" s="23"/>
      <c r="G39" s="23">
        <f t="shared" si="24"/>
        <v>0</v>
      </c>
      <c r="H39" s="23"/>
      <c r="I39" s="164"/>
      <c r="J39" s="189">
        <f t="shared" si="25"/>
        <v>0</v>
      </c>
      <c r="K39" s="18"/>
      <c r="L39" s="18"/>
      <c r="M39" s="18"/>
      <c r="N39" s="18"/>
      <c r="O39" s="18"/>
      <c r="P39" s="18"/>
      <c r="Q39" s="18"/>
      <c r="R39" s="18"/>
      <c r="S39" s="99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23">
        <v>0</v>
      </c>
      <c r="F40" s="23">
        <v>0</v>
      </c>
      <c r="G40" s="23">
        <f t="shared" si="24"/>
        <v>0</v>
      </c>
      <c r="H40" s="23">
        <v>0</v>
      </c>
      <c r="I40" s="164">
        <v>0</v>
      </c>
      <c r="J40" s="189">
        <f t="shared" si="25"/>
        <v>0</v>
      </c>
      <c r="K40" s="18"/>
      <c r="L40" s="18"/>
      <c r="M40" s="18"/>
      <c r="N40" s="18"/>
      <c r="O40" s="18"/>
      <c r="P40" s="18"/>
      <c r="Q40" s="18"/>
      <c r="R40" s="18"/>
      <c r="S40" s="99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23"/>
      <c r="F41" s="23"/>
      <c r="G41" s="23"/>
      <c r="H41" s="23"/>
      <c r="I41" s="164"/>
      <c r="J41" s="189">
        <f t="shared" si="25"/>
        <v>0</v>
      </c>
      <c r="K41" s="18"/>
      <c r="L41" s="18"/>
      <c r="M41" s="18"/>
      <c r="N41" s="18"/>
      <c r="O41" s="18"/>
      <c r="P41" s="18"/>
      <c r="Q41" s="18"/>
      <c r="R41" s="18"/>
      <c r="S41" s="99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23"/>
      <c r="F42" s="23"/>
      <c r="G42" s="23"/>
      <c r="H42" s="23"/>
      <c r="I42" s="164"/>
      <c r="J42" s="189">
        <f t="shared" si="25"/>
        <v>0</v>
      </c>
      <c r="K42" s="18"/>
      <c r="L42" s="18"/>
      <c r="M42" s="18"/>
      <c r="N42" s="18"/>
      <c r="O42" s="18"/>
      <c r="P42" s="18"/>
      <c r="Q42" s="18"/>
      <c r="R42" s="18"/>
      <c r="S42" s="99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23"/>
      <c r="F43" s="23"/>
      <c r="G43" s="23"/>
      <c r="H43" s="23"/>
      <c r="I43" s="164"/>
      <c r="J43" s="189">
        <f t="shared" si="25"/>
        <v>0</v>
      </c>
      <c r="K43" s="18"/>
      <c r="L43" s="18"/>
      <c r="M43" s="18"/>
      <c r="N43" s="18"/>
      <c r="O43" s="18"/>
      <c r="P43" s="18"/>
      <c r="Q43" s="18"/>
      <c r="R43" s="18"/>
      <c r="S43" s="99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23"/>
      <c r="F44" s="23"/>
      <c r="G44" s="23"/>
      <c r="H44" s="23"/>
      <c r="I44" s="164"/>
      <c r="J44" s="189">
        <f t="shared" si="25"/>
        <v>0</v>
      </c>
      <c r="K44" s="18"/>
      <c r="L44" s="18"/>
      <c r="M44" s="18"/>
      <c r="N44" s="18"/>
      <c r="O44" s="18"/>
      <c r="P44" s="18"/>
      <c r="Q44" s="18"/>
      <c r="R44" s="18"/>
      <c r="S44" s="99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235">
        <v>0</v>
      </c>
      <c r="J45" s="189">
        <f t="shared" si="25"/>
        <v>0</v>
      </c>
      <c r="K45" s="25"/>
      <c r="L45" s="25"/>
      <c r="M45" s="25"/>
      <c r="N45" s="25"/>
      <c r="O45" s="25"/>
      <c r="P45" s="25"/>
      <c r="Q45" s="25"/>
      <c r="R45" s="25"/>
      <c r="S45" s="98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0</v>
      </c>
      <c r="E46" s="23">
        <v>0</v>
      </c>
      <c r="F46" s="23">
        <v>0</v>
      </c>
      <c r="G46" s="23">
        <f>SUM(D46:F46)</f>
        <v>0</v>
      </c>
      <c r="H46" s="23"/>
      <c r="I46" s="164">
        <v>10</v>
      </c>
      <c r="J46" s="189">
        <f t="shared" si="25"/>
        <v>0</v>
      </c>
      <c r="K46" s="18"/>
      <c r="L46" s="18"/>
      <c r="M46" s="18"/>
      <c r="N46" s="18"/>
      <c r="O46" s="18">
        <v>0</v>
      </c>
      <c r="P46" s="18"/>
      <c r="Q46" s="18"/>
      <c r="R46" s="18"/>
      <c r="S46" s="99"/>
    </row>
    <row r="47" spans="1:19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26" ref="D47:I47">SUM(D48:D49)</f>
        <v>0</v>
      </c>
      <c r="E47" s="25">
        <f t="shared" si="26"/>
        <v>0</v>
      </c>
      <c r="F47" s="25">
        <f t="shared" si="26"/>
        <v>0</v>
      </c>
      <c r="G47" s="25">
        <f t="shared" si="26"/>
        <v>0</v>
      </c>
      <c r="H47" s="25">
        <f t="shared" si="26"/>
        <v>0</v>
      </c>
      <c r="I47" s="25">
        <f t="shared" si="26"/>
        <v>0</v>
      </c>
      <c r="J47" s="189">
        <f t="shared" si="25"/>
        <v>0</v>
      </c>
      <c r="K47" s="25">
        <f>SUM(K48:K49)</f>
        <v>0</v>
      </c>
      <c r="L47" s="25">
        <f>SUM(L48:L49)</f>
        <v>0</v>
      </c>
      <c r="M47" s="25"/>
      <c r="N47" s="25">
        <f aca="true" t="shared" si="27" ref="N47:S47">SUM(N48:N49)</f>
        <v>0</v>
      </c>
      <c r="O47" s="25">
        <f t="shared" si="27"/>
        <v>0</v>
      </c>
      <c r="P47" s="25">
        <f t="shared" si="27"/>
        <v>0</v>
      </c>
      <c r="Q47" s="25">
        <f t="shared" si="27"/>
        <v>0</v>
      </c>
      <c r="R47" s="25">
        <f t="shared" si="27"/>
        <v>0</v>
      </c>
      <c r="S47" s="98">
        <f t="shared" si="27"/>
        <v>0</v>
      </c>
    </row>
    <row r="48" spans="1:19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8"/>
      <c r="J48" s="189">
        <f t="shared" si="25"/>
        <v>0</v>
      </c>
      <c r="K48" s="18"/>
      <c r="L48" s="18"/>
      <c r="M48" s="18"/>
      <c r="N48" s="18"/>
      <c r="O48" s="18"/>
      <c r="P48" s="18"/>
      <c r="Q48" s="18"/>
      <c r="R48" s="18"/>
      <c r="S48" s="99"/>
    </row>
    <row r="49" spans="1:19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8"/>
      <c r="J49" s="189">
        <f t="shared" si="25"/>
        <v>0</v>
      </c>
      <c r="K49" s="18"/>
      <c r="L49" s="18"/>
      <c r="M49" s="18"/>
      <c r="N49" s="18"/>
      <c r="O49" s="18"/>
      <c r="P49" s="18"/>
      <c r="Q49" s="18"/>
      <c r="R49" s="18"/>
      <c r="S49" s="99"/>
    </row>
    <row r="50" spans="1:19" s="10" customFormat="1" ht="15.75">
      <c r="A50" s="39"/>
      <c r="B50" s="12"/>
      <c r="C50" s="59" t="s">
        <v>18</v>
      </c>
      <c r="D50" s="19">
        <f>D35+D36+D37+D40+D45+D46</f>
        <v>449</v>
      </c>
      <c r="E50" s="19">
        <f>E35+E36+E37+E40+E45+E46</f>
        <v>0</v>
      </c>
      <c r="F50" s="19">
        <f>F35+F36+F37+F40+F45+F46</f>
        <v>0</v>
      </c>
      <c r="G50" s="19">
        <f>G35+G36+G37+G40+G45+G46</f>
        <v>449</v>
      </c>
      <c r="H50" s="19">
        <f aca="true" t="shared" si="28" ref="H50:S50">SUM(H34,H38,H45,H46,H47)</f>
        <v>0</v>
      </c>
      <c r="I50" s="19">
        <f t="shared" si="28"/>
        <v>772</v>
      </c>
      <c r="J50" s="188">
        <f t="shared" si="28"/>
        <v>479</v>
      </c>
      <c r="K50" s="19">
        <f t="shared" si="28"/>
        <v>40</v>
      </c>
      <c r="L50" s="19">
        <f t="shared" si="28"/>
        <v>100</v>
      </c>
      <c r="M50" s="19">
        <f t="shared" si="28"/>
        <v>0</v>
      </c>
      <c r="N50" s="19">
        <f t="shared" si="28"/>
        <v>0</v>
      </c>
      <c r="O50" s="19">
        <f t="shared" si="28"/>
        <v>339</v>
      </c>
      <c r="P50" s="19">
        <f t="shared" si="28"/>
        <v>0</v>
      </c>
      <c r="Q50" s="19">
        <f t="shared" si="28"/>
        <v>0</v>
      </c>
      <c r="R50" s="19">
        <f t="shared" si="28"/>
        <v>0</v>
      </c>
      <c r="S50" s="100">
        <f t="shared" si="28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29" ref="D51:S51">SUM(D52,D56,D55)</f>
        <v>3207</v>
      </c>
      <c r="E51" s="25">
        <f t="shared" si="29"/>
        <v>0</v>
      </c>
      <c r="F51" s="25">
        <f t="shared" si="29"/>
        <v>0</v>
      </c>
      <c r="G51" s="25">
        <f t="shared" si="29"/>
        <v>3207</v>
      </c>
      <c r="H51" s="25">
        <f t="shared" si="29"/>
        <v>0</v>
      </c>
      <c r="I51" s="25">
        <f t="shared" si="29"/>
        <v>7586</v>
      </c>
      <c r="J51" s="188">
        <f t="shared" si="29"/>
        <v>3106.7000000000003</v>
      </c>
      <c r="K51" s="25">
        <f t="shared" si="29"/>
        <v>116</v>
      </c>
      <c r="L51" s="25">
        <f t="shared" si="29"/>
        <v>1186.4</v>
      </c>
      <c r="M51" s="25">
        <f t="shared" si="29"/>
        <v>1804.3</v>
      </c>
      <c r="N51" s="25">
        <f t="shared" si="29"/>
        <v>0</v>
      </c>
      <c r="O51" s="25">
        <f t="shared" si="29"/>
        <v>0</v>
      </c>
      <c r="P51" s="25">
        <f t="shared" si="29"/>
        <v>0</v>
      </c>
      <c r="Q51" s="25">
        <f t="shared" si="29"/>
        <v>0</v>
      </c>
      <c r="R51" s="25">
        <f t="shared" si="29"/>
        <v>0</v>
      </c>
      <c r="S51" s="98">
        <f t="shared" si="29"/>
        <v>0</v>
      </c>
    </row>
    <row r="52" spans="1:19" s="7" customFormat="1" ht="15.75">
      <c r="A52" s="40" t="s">
        <v>20</v>
      </c>
      <c r="B52" s="5">
        <v>211</v>
      </c>
      <c r="C52" s="57" t="s">
        <v>142</v>
      </c>
      <c r="D52" s="77">
        <f aca="true" t="shared" si="30" ref="D52:S52">SUM(D53:D54)</f>
        <v>2480</v>
      </c>
      <c r="E52" s="77">
        <f t="shared" si="30"/>
        <v>0</v>
      </c>
      <c r="F52" s="77">
        <f t="shared" si="30"/>
        <v>0</v>
      </c>
      <c r="G52" s="77">
        <f t="shared" si="30"/>
        <v>2480</v>
      </c>
      <c r="H52" s="77">
        <f t="shared" si="30"/>
        <v>0</v>
      </c>
      <c r="I52" s="77">
        <f t="shared" si="30"/>
        <v>5786</v>
      </c>
      <c r="J52" s="188">
        <f t="shared" si="30"/>
        <v>2473.3</v>
      </c>
      <c r="K52" s="77">
        <f t="shared" si="30"/>
        <v>116</v>
      </c>
      <c r="L52" s="77">
        <f t="shared" si="30"/>
        <v>1000</v>
      </c>
      <c r="M52" s="77">
        <f t="shared" si="30"/>
        <v>1357.3</v>
      </c>
      <c r="N52" s="77">
        <f t="shared" si="30"/>
        <v>0</v>
      </c>
      <c r="O52" s="77">
        <f t="shared" si="30"/>
        <v>0</v>
      </c>
      <c r="P52" s="77">
        <f t="shared" si="30"/>
        <v>0</v>
      </c>
      <c r="Q52" s="77">
        <f t="shared" si="30"/>
        <v>0</v>
      </c>
      <c r="R52" s="77">
        <f t="shared" si="30"/>
        <v>0</v>
      </c>
      <c r="S52" s="160">
        <f t="shared" si="30"/>
        <v>0</v>
      </c>
    </row>
    <row r="53" spans="1:19" s="139" customFormat="1" ht="15.75">
      <c r="A53" s="132" t="s">
        <v>103</v>
      </c>
      <c r="B53" s="133">
        <v>211</v>
      </c>
      <c r="C53" s="134" t="s">
        <v>145</v>
      </c>
      <c r="D53" s="140">
        <v>2480</v>
      </c>
      <c r="E53" s="135"/>
      <c r="F53" s="135"/>
      <c r="G53" s="143">
        <f>SUM(D53:F53)</f>
        <v>2480</v>
      </c>
      <c r="H53" s="135"/>
      <c r="I53" s="236">
        <v>4078</v>
      </c>
      <c r="J53" s="184">
        <f>SUM(K53:S53)</f>
        <v>1357.3</v>
      </c>
      <c r="K53" s="137"/>
      <c r="L53" s="137">
        <v>0</v>
      </c>
      <c r="M53" s="183">
        <v>1357.3</v>
      </c>
      <c r="N53" s="137"/>
      <c r="O53" s="137"/>
      <c r="P53" s="137"/>
      <c r="Q53" s="137"/>
      <c r="R53" s="137"/>
      <c r="S53" s="138"/>
    </row>
    <row r="54" spans="1:19" s="139" customFormat="1" ht="15.75">
      <c r="A54" s="132" t="s">
        <v>103</v>
      </c>
      <c r="B54" s="133">
        <v>211</v>
      </c>
      <c r="C54" s="134" t="s">
        <v>146</v>
      </c>
      <c r="D54" s="140"/>
      <c r="E54" s="135"/>
      <c r="F54" s="135"/>
      <c r="G54" s="136">
        <f>SUM(D54:F54)</f>
        <v>0</v>
      </c>
      <c r="H54" s="135"/>
      <c r="I54" s="236">
        <v>1708</v>
      </c>
      <c r="J54" s="184">
        <f>SUM(K54:S54)</f>
        <v>1116</v>
      </c>
      <c r="K54" s="137">
        <v>116</v>
      </c>
      <c r="L54" s="137">
        <v>1000</v>
      </c>
      <c r="M54" s="137"/>
      <c r="N54" s="137"/>
      <c r="O54" s="137"/>
      <c r="P54" s="137"/>
      <c r="Q54" s="137"/>
      <c r="R54" s="137"/>
      <c r="S54" s="138"/>
    </row>
    <row r="55" spans="1:19" s="10" customFormat="1" ht="15.75">
      <c r="A55" s="38" t="s">
        <v>20</v>
      </c>
      <c r="B55" s="8">
        <v>212</v>
      </c>
      <c r="C55" s="56" t="s">
        <v>2</v>
      </c>
      <c r="D55" s="92">
        <v>0</v>
      </c>
      <c r="E55" s="92"/>
      <c r="F55" s="92"/>
      <c r="G55" s="23">
        <f>SUM(D55:F55)</f>
        <v>0</v>
      </c>
      <c r="H55" s="92"/>
      <c r="I55" s="237">
        <v>53</v>
      </c>
      <c r="J55" s="189">
        <f>SUM(K55:S55)</f>
        <v>0</v>
      </c>
      <c r="K55" s="18"/>
      <c r="L55" s="18"/>
      <c r="M55" s="18"/>
      <c r="N55" s="18"/>
      <c r="O55" s="18"/>
      <c r="P55" s="18"/>
      <c r="Q55" s="18"/>
      <c r="R55" s="18"/>
      <c r="S55" s="99"/>
    </row>
    <row r="56" spans="1:19" s="7" customFormat="1" ht="15.75">
      <c r="A56" s="40" t="s">
        <v>20</v>
      </c>
      <c r="B56" s="5">
        <v>213</v>
      </c>
      <c r="C56" s="57" t="s">
        <v>3</v>
      </c>
      <c r="D56" s="77">
        <f aca="true" t="shared" si="31" ref="D56:S56">SUM(D57:D58)</f>
        <v>727</v>
      </c>
      <c r="E56" s="77">
        <f t="shared" si="31"/>
        <v>0</v>
      </c>
      <c r="F56" s="77">
        <f t="shared" si="31"/>
        <v>0</v>
      </c>
      <c r="G56" s="77">
        <f t="shared" si="31"/>
        <v>727</v>
      </c>
      <c r="H56" s="77">
        <f t="shared" si="31"/>
        <v>0</v>
      </c>
      <c r="I56" s="77">
        <f t="shared" si="31"/>
        <v>1747</v>
      </c>
      <c r="J56" s="188">
        <f t="shared" si="31"/>
        <v>633.4</v>
      </c>
      <c r="K56" s="77">
        <f t="shared" si="31"/>
        <v>0</v>
      </c>
      <c r="L56" s="77">
        <f t="shared" si="31"/>
        <v>186.4</v>
      </c>
      <c r="M56" s="77">
        <f t="shared" si="31"/>
        <v>447</v>
      </c>
      <c r="N56" s="77">
        <f t="shared" si="31"/>
        <v>0</v>
      </c>
      <c r="O56" s="77">
        <f t="shared" si="31"/>
        <v>0</v>
      </c>
      <c r="P56" s="77">
        <f t="shared" si="31"/>
        <v>0</v>
      </c>
      <c r="Q56" s="77">
        <f t="shared" si="31"/>
        <v>0</v>
      </c>
      <c r="R56" s="77">
        <f t="shared" si="31"/>
        <v>0</v>
      </c>
      <c r="S56" s="160">
        <f t="shared" si="31"/>
        <v>0</v>
      </c>
    </row>
    <row r="57" spans="1:19" s="139" customFormat="1" ht="15.75">
      <c r="A57" s="132" t="s">
        <v>103</v>
      </c>
      <c r="B57" s="133">
        <v>213</v>
      </c>
      <c r="C57" s="134" t="s">
        <v>143</v>
      </c>
      <c r="D57" s="140">
        <v>727</v>
      </c>
      <c r="E57" s="135"/>
      <c r="F57" s="135"/>
      <c r="G57" s="143">
        <f>SUM(D57:F57)</f>
        <v>727</v>
      </c>
      <c r="H57" s="135"/>
      <c r="I57" s="236">
        <v>1232</v>
      </c>
      <c r="J57" s="184">
        <f>SUM(K57:S57)</f>
        <v>447</v>
      </c>
      <c r="K57" s="137"/>
      <c r="L57" s="137">
        <v>0</v>
      </c>
      <c r="M57" s="137">
        <v>447</v>
      </c>
      <c r="N57" s="137"/>
      <c r="O57" s="137"/>
      <c r="P57" s="137"/>
      <c r="Q57" s="137"/>
      <c r="R57" s="137"/>
      <c r="S57" s="138"/>
    </row>
    <row r="58" spans="1:19" s="139" customFormat="1" ht="31.5">
      <c r="A58" s="132" t="s">
        <v>103</v>
      </c>
      <c r="B58" s="133">
        <v>213</v>
      </c>
      <c r="C58" s="134" t="s">
        <v>144</v>
      </c>
      <c r="D58" s="140"/>
      <c r="E58" s="135"/>
      <c r="F58" s="135"/>
      <c r="G58" s="136">
        <f>SUM(D58:F58)</f>
        <v>0</v>
      </c>
      <c r="H58" s="135"/>
      <c r="I58" s="236">
        <v>515</v>
      </c>
      <c r="J58" s="184">
        <f>SUM(K58:S58)</f>
        <v>186.4</v>
      </c>
      <c r="K58" s="137"/>
      <c r="L58" s="183">
        <v>186.4</v>
      </c>
      <c r="M58" s="137"/>
      <c r="N58" s="137"/>
      <c r="O58" s="137"/>
      <c r="P58" s="137"/>
      <c r="Q58" s="137"/>
      <c r="R58" s="137"/>
      <c r="S58" s="138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363</v>
      </c>
      <c r="E59" s="25">
        <f>SUM(E60:E65)</f>
        <v>0</v>
      </c>
      <c r="F59" s="25">
        <f>SUM(F60:F65)</f>
        <v>0</v>
      </c>
      <c r="G59" s="25">
        <f>SUM(G60:G65)</f>
        <v>363</v>
      </c>
      <c r="H59" s="25">
        <f aca="true" t="shared" si="32" ref="H59:S59">SUM(H60:H66)</f>
        <v>0</v>
      </c>
      <c r="I59" s="25">
        <f t="shared" si="32"/>
        <v>993</v>
      </c>
      <c r="J59" s="188">
        <f t="shared" si="32"/>
        <v>210</v>
      </c>
      <c r="K59" s="25">
        <f t="shared" si="32"/>
        <v>210</v>
      </c>
      <c r="L59" s="25">
        <f t="shared" si="32"/>
        <v>0</v>
      </c>
      <c r="M59" s="25">
        <f t="shared" si="32"/>
        <v>0</v>
      </c>
      <c r="N59" s="25">
        <f t="shared" si="32"/>
        <v>0</v>
      </c>
      <c r="O59" s="25">
        <f t="shared" si="32"/>
        <v>0</v>
      </c>
      <c r="P59" s="25">
        <f t="shared" si="32"/>
        <v>0</v>
      </c>
      <c r="Q59" s="25">
        <f t="shared" si="32"/>
        <v>0</v>
      </c>
      <c r="R59" s="25">
        <f t="shared" si="32"/>
        <v>0</v>
      </c>
      <c r="S59" s="98">
        <f t="shared" si="32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147</v>
      </c>
      <c r="E60" s="18"/>
      <c r="F60" s="18"/>
      <c r="G60" s="23">
        <f aca="true" t="shared" si="33" ref="G60:G69">SUM(D60:F60)</f>
        <v>147</v>
      </c>
      <c r="H60" s="18"/>
      <c r="I60" s="238">
        <v>187</v>
      </c>
      <c r="J60" s="189">
        <f aca="true" t="shared" si="34" ref="J60:J69">SUM(K60:S60)</f>
        <v>100</v>
      </c>
      <c r="K60" s="18">
        <v>100</v>
      </c>
      <c r="L60" s="18"/>
      <c r="M60" s="18"/>
      <c r="N60" s="18"/>
      <c r="O60" s="18"/>
      <c r="P60" s="18"/>
      <c r="Q60" s="18"/>
      <c r="R60" s="18"/>
      <c r="S60" s="99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0</v>
      </c>
      <c r="E61" s="18"/>
      <c r="F61" s="18"/>
      <c r="G61" s="23">
        <f t="shared" si="33"/>
        <v>0</v>
      </c>
      <c r="H61" s="18"/>
      <c r="I61" s="238">
        <v>55</v>
      </c>
      <c r="J61" s="189">
        <f t="shared" si="34"/>
        <v>0</v>
      </c>
      <c r="K61" s="18"/>
      <c r="L61" s="18"/>
      <c r="M61" s="18"/>
      <c r="N61" s="18"/>
      <c r="O61" s="18"/>
      <c r="P61" s="18"/>
      <c r="Q61" s="18"/>
      <c r="R61" s="18"/>
      <c r="S61" s="99"/>
    </row>
    <row r="62" spans="1:19" s="10" customFormat="1" ht="15.75">
      <c r="A62" s="38" t="s">
        <v>20</v>
      </c>
      <c r="B62" s="8">
        <v>223</v>
      </c>
      <c r="C62" s="56" t="s">
        <v>7</v>
      </c>
      <c r="D62" s="92">
        <v>64</v>
      </c>
      <c r="E62" s="92"/>
      <c r="F62" s="92"/>
      <c r="G62" s="23">
        <f t="shared" si="33"/>
        <v>64</v>
      </c>
      <c r="H62" s="92"/>
      <c r="I62" s="237">
        <v>199</v>
      </c>
      <c r="J62" s="189">
        <f t="shared" si="34"/>
        <v>100</v>
      </c>
      <c r="K62" s="18">
        <v>100</v>
      </c>
      <c r="L62" s="18"/>
      <c r="M62" s="18"/>
      <c r="N62" s="18"/>
      <c r="O62" s="18"/>
      <c r="P62" s="18"/>
      <c r="Q62" s="18"/>
      <c r="R62" s="18"/>
      <c r="S62" s="99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92">
        <v>0</v>
      </c>
      <c r="E63" s="92"/>
      <c r="F63" s="92"/>
      <c r="G63" s="23">
        <f t="shared" si="33"/>
        <v>0</v>
      </c>
      <c r="H63" s="92"/>
      <c r="I63" s="237"/>
      <c r="J63" s="189">
        <f t="shared" si="34"/>
        <v>0</v>
      </c>
      <c r="K63" s="18"/>
      <c r="L63" s="18"/>
      <c r="M63" s="18"/>
      <c r="N63" s="18"/>
      <c r="O63" s="18"/>
      <c r="P63" s="18"/>
      <c r="Q63" s="18"/>
      <c r="R63" s="18"/>
      <c r="S63" s="99"/>
    </row>
    <row r="64" spans="1:19" s="10" customFormat="1" ht="15.75">
      <c r="A64" s="38" t="s">
        <v>20</v>
      </c>
      <c r="B64" s="8">
        <v>225</v>
      </c>
      <c r="C64" s="56" t="s">
        <v>9</v>
      </c>
      <c r="D64" s="92">
        <v>56</v>
      </c>
      <c r="E64" s="92"/>
      <c r="F64" s="92"/>
      <c r="G64" s="23">
        <f t="shared" si="33"/>
        <v>56</v>
      </c>
      <c r="H64" s="92"/>
      <c r="I64" s="237">
        <v>127</v>
      </c>
      <c r="J64" s="189">
        <f t="shared" si="34"/>
        <v>0</v>
      </c>
      <c r="K64" s="18"/>
      <c r="L64" s="18"/>
      <c r="M64" s="18"/>
      <c r="N64" s="18"/>
      <c r="O64" s="18"/>
      <c r="P64" s="18"/>
      <c r="Q64" s="18"/>
      <c r="R64" s="18"/>
      <c r="S64" s="99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96</v>
      </c>
      <c r="E65" s="18"/>
      <c r="F65" s="18"/>
      <c r="G65" s="23">
        <f t="shared" si="33"/>
        <v>96</v>
      </c>
      <c r="H65" s="18"/>
      <c r="I65" s="238">
        <v>311</v>
      </c>
      <c r="J65" s="189">
        <f t="shared" si="34"/>
        <v>10</v>
      </c>
      <c r="K65" s="18">
        <v>10</v>
      </c>
      <c r="L65" s="18"/>
      <c r="M65" s="18"/>
      <c r="N65" s="18"/>
      <c r="O65" s="18"/>
      <c r="P65" s="18"/>
      <c r="Q65" s="18"/>
      <c r="R65" s="18"/>
      <c r="S65" s="99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27</v>
      </c>
      <c r="E66" s="18"/>
      <c r="F66" s="18"/>
      <c r="G66" s="23">
        <f t="shared" si="33"/>
        <v>27</v>
      </c>
      <c r="H66" s="18"/>
      <c r="I66" s="238">
        <v>114</v>
      </c>
      <c r="J66" s="189">
        <f t="shared" si="34"/>
        <v>0</v>
      </c>
      <c r="K66" s="18"/>
      <c r="L66" s="18">
        <v>0</v>
      </c>
      <c r="M66" s="18">
        <v>0</v>
      </c>
      <c r="N66" s="18">
        <v>0</v>
      </c>
      <c r="O66" s="18">
        <v>0</v>
      </c>
      <c r="P66" s="18"/>
      <c r="Q66" s="18">
        <v>0</v>
      </c>
      <c r="R66" s="18">
        <v>0</v>
      </c>
      <c r="S66" s="99">
        <v>0</v>
      </c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25"/>
      <c r="F67" s="25"/>
      <c r="G67" s="23">
        <f t="shared" si="33"/>
        <v>0</v>
      </c>
      <c r="H67" s="25"/>
      <c r="I67" s="239"/>
      <c r="J67" s="188">
        <f t="shared" si="34"/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98">
        <v>0</v>
      </c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25"/>
      <c r="F68" s="25"/>
      <c r="G68" s="23">
        <f t="shared" si="33"/>
        <v>0</v>
      </c>
      <c r="H68" s="25"/>
      <c r="I68" s="239"/>
      <c r="J68" s="188">
        <f t="shared" si="34"/>
        <v>0</v>
      </c>
      <c r="K68" s="25"/>
      <c r="L68" s="25"/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98">
        <v>0</v>
      </c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1</v>
      </c>
      <c r="E69" s="6"/>
      <c r="F69" s="6"/>
      <c r="G69" s="23">
        <f t="shared" si="33"/>
        <v>1</v>
      </c>
      <c r="H69" s="6"/>
      <c r="I69" s="240">
        <v>47</v>
      </c>
      <c r="J69" s="188">
        <f t="shared" si="34"/>
        <v>10</v>
      </c>
      <c r="K69" s="6">
        <v>10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102">
        <v>0</v>
      </c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35" ref="D70:S70">SUM(D71:D72)</f>
        <v>57</v>
      </c>
      <c r="E70" s="25">
        <f t="shared" si="35"/>
        <v>0</v>
      </c>
      <c r="F70" s="25">
        <f t="shared" si="35"/>
        <v>0</v>
      </c>
      <c r="G70" s="25">
        <f t="shared" si="35"/>
        <v>57</v>
      </c>
      <c r="H70" s="25">
        <f t="shared" si="35"/>
        <v>0</v>
      </c>
      <c r="I70" s="25">
        <f t="shared" si="35"/>
        <v>466</v>
      </c>
      <c r="J70" s="188">
        <f t="shared" si="35"/>
        <v>0</v>
      </c>
      <c r="K70" s="25">
        <f t="shared" si="35"/>
        <v>0</v>
      </c>
      <c r="L70" s="25">
        <f t="shared" si="35"/>
        <v>0</v>
      </c>
      <c r="M70" s="25">
        <f t="shared" si="35"/>
        <v>0</v>
      </c>
      <c r="N70" s="25">
        <f t="shared" si="35"/>
        <v>0</v>
      </c>
      <c r="O70" s="25">
        <f t="shared" si="35"/>
        <v>0</v>
      </c>
      <c r="P70" s="25">
        <f t="shared" si="35"/>
        <v>0</v>
      </c>
      <c r="Q70" s="25">
        <f t="shared" si="35"/>
        <v>0</v>
      </c>
      <c r="R70" s="25">
        <f t="shared" si="35"/>
        <v>0</v>
      </c>
      <c r="S70" s="98">
        <f t="shared" si="35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0</v>
      </c>
      <c r="E71" s="18"/>
      <c r="F71" s="18"/>
      <c r="G71" s="23">
        <f>SUM(D71:F71)</f>
        <v>0</v>
      </c>
      <c r="H71" s="18"/>
      <c r="I71" s="238">
        <v>153</v>
      </c>
      <c r="J71" s="189">
        <f>SUM(K71:S71)</f>
        <v>0</v>
      </c>
      <c r="K71" s="18"/>
      <c r="L71" s="18"/>
      <c r="M71" s="18"/>
      <c r="N71" s="18"/>
      <c r="O71" s="18"/>
      <c r="P71" s="18"/>
      <c r="Q71" s="18"/>
      <c r="R71" s="18"/>
      <c r="S71" s="99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57</v>
      </c>
      <c r="E72" s="18"/>
      <c r="F72" s="18"/>
      <c r="G72" s="23">
        <f>SUM(D72:F72)</f>
        <v>57</v>
      </c>
      <c r="H72" s="18"/>
      <c r="I72" s="238">
        <v>313</v>
      </c>
      <c r="J72" s="189">
        <f>SUM(K72:S72)</f>
        <v>0</v>
      </c>
      <c r="K72" s="18"/>
      <c r="L72" s="18"/>
      <c r="M72" s="18"/>
      <c r="N72" s="18"/>
      <c r="O72" s="18"/>
      <c r="P72" s="18"/>
      <c r="Q72" s="18"/>
      <c r="R72" s="18"/>
      <c r="S72" s="99"/>
    </row>
    <row r="73" spans="1:19" s="10" customFormat="1" ht="15.75">
      <c r="A73" s="39"/>
      <c r="B73" s="12"/>
      <c r="C73" s="11" t="s">
        <v>18</v>
      </c>
      <c r="D73" s="19">
        <f>SUM(D51,D59,D68,D69,D70,D66)</f>
        <v>3655</v>
      </c>
      <c r="E73" s="19">
        <f>SUM(E51,E59,E68,E69,E70,E66)</f>
        <v>0</v>
      </c>
      <c r="F73" s="19">
        <f>SUM(F51,F59,F68,F69,F70,F66)</f>
        <v>0</v>
      </c>
      <c r="G73" s="19">
        <f>SUM(G51,G59,G68,G69,G70,G66)</f>
        <v>3655</v>
      </c>
      <c r="H73" s="19">
        <f aca="true" t="shared" si="36" ref="H73:S73">SUM(H51,H59,H68,H69,H70)</f>
        <v>0</v>
      </c>
      <c r="I73" s="19">
        <f t="shared" si="36"/>
        <v>9092</v>
      </c>
      <c r="J73" s="188">
        <f t="shared" si="36"/>
        <v>3326.7000000000003</v>
      </c>
      <c r="K73" s="19">
        <f t="shared" si="36"/>
        <v>336</v>
      </c>
      <c r="L73" s="19">
        <f t="shared" si="36"/>
        <v>1186.4</v>
      </c>
      <c r="M73" s="19">
        <f t="shared" si="36"/>
        <v>1804.3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00">
        <f t="shared" si="36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37" ref="D74:L74">SUM(D75:D77)</f>
        <v>0</v>
      </c>
      <c r="E74" s="25">
        <f t="shared" si="37"/>
        <v>0</v>
      </c>
      <c r="F74" s="25">
        <f t="shared" si="37"/>
        <v>0</v>
      </c>
      <c r="G74" s="25">
        <f t="shared" si="37"/>
        <v>0</v>
      </c>
      <c r="H74" s="25">
        <f t="shared" si="37"/>
        <v>0</v>
      </c>
      <c r="I74" s="25">
        <f t="shared" si="37"/>
        <v>0</v>
      </c>
      <c r="J74" s="188">
        <f t="shared" si="37"/>
        <v>0</v>
      </c>
      <c r="K74" s="25">
        <f t="shared" si="37"/>
        <v>0</v>
      </c>
      <c r="L74" s="25">
        <f t="shared" si="37"/>
        <v>0</v>
      </c>
      <c r="M74" s="25"/>
      <c r="N74" s="25">
        <f aca="true" t="shared" si="38" ref="N74:S74">SUM(N75:N77)</f>
        <v>0</v>
      </c>
      <c r="O74" s="25">
        <f t="shared" si="38"/>
        <v>0</v>
      </c>
      <c r="P74" s="25">
        <f t="shared" si="38"/>
        <v>0</v>
      </c>
      <c r="Q74" s="25">
        <f t="shared" si="38"/>
        <v>0</v>
      </c>
      <c r="R74" s="25">
        <f t="shared" si="38"/>
        <v>0</v>
      </c>
      <c r="S74" s="98">
        <f t="shared" si="38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8"/>
      <c r="J75" s="189"/>
      <c r="K75" s="18"/>
      <c r="L75" s="18"/>
      <c r="M75" s="18"/>
      <c r="N75" s="18"/>
      <c r="O75" s="18"/>
      <c r="P75" s="18"/>
      <c r="Q75" s="18"/>
      <c r="R75" s="18"/>
      <c r="S75" s="99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8"/>
      <c r="J76" s="189"/>
      <c r="K76" s="18"/>
      <c r="L76" s="18"/>
      <c r="M76" s="18"/>
      <c r="N76" s="18"/>
      <c r="O76" s="18"/>
      <c r="P76" s="18"/>
      <c r="Q76" s="18"/>
      <c r="R76" s="18"/>
      <c r="S76" s="99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8"/>
      <c r="J77" s="189"/>
      <c r="K77" s="18"/>
      <c r="L77" s="18"/>
      <c r="M77" s="18"/>
      <c r="N77" s="18"/>
      <c r="O77" s="18"/>
      <c r="P77" s="18"/>
      <c r="Q77" s="18"/>
      <c r="R77" s="18"/>
      <c r="S77" s="99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39" ref="D78:L78">SUM(D79:D84)</f>
        <v>0</v>
      </c>
      <c r="E78" s="25">
        <f t="shared" si="39"/>
        <v>0</v>
      </c>
      <c r="F78" s="25">
        <f t="shared" si="39"/>
        <v>0</v>
      </c>
      <c r="G78" s="25">
        <f t="shared" si="39"/>
        <v>0</v>
      </c>
      <c r="H78" s="25">
        <f t="shared" si="39"/>
        <v>0</v>
      </c>
      <c r="I78" s="25">
        <f t="shared" si="39"/>
        <v>0</v>
      </c>
      <c r="J78" s="188">
        <f t="shared" si="39"/>
        <v>0</v>
      </c>
      <c r="K78" s="25">
        <f t="shared" si="39"/>
        <v>0</v>
      </c>
      <c r="L78" s="25">
        <f t="shared" si="39"/>
        <v>0</v>
      </c>
      <c r="M78" s="25"/>
      <c r="N78" s="25">
        <f aca="true" t="shared" si="40" ref="N78:S78">SUM(N79:N84)</f>
        <v>0</v>
      </c>
      <c r="O78" s="25">
        <f t="shared" si="40"/>
        <v>0</v>
      </c>
      <c r="P78" s="25">
        <f t="shared" si="40"/>
        <v>0</v>
      </c>
      <c r="Q78" s="25">
        <f t="shared" si="40"/>
        <v>0</v>
      </c>
      <c r="R78" s="25">
        <f t="shared" si="40"/>
        <v>0</v>
      </c>
      <c r="S78" s="98">
        <f t="shared" si="40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8"/>
      <c r="J79" s="189"/>
      <c r="K79" s="18"/>
      <c r="L79" s="18"/>
      <c r="M79" s="18"/>
      <c r="N79" s="18"/>
      <c r="O79" s="18"/>
      <c r="P79" s="18"/>
      <c r="Q79" s="18"/>
      <c r="R79" s="18"/>
      <c r="S79" s="99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8"/>
      <c r="J80" s="189"/>
      <c r="K80" s="18"/>
      <c r="L80" s="18"/>
      <c r="M80" s="18"/>
      <c r="N80" s="18"/>
      <c r="O80" s="18"/>
      <c r="P80" s="18"/>
      <c r="Q80" s="18"/>
      <c r="R80" s="18"/>
      <c r="S80" s="99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8"/>
      <c r="J81" s="189"/>
      <c r="K81" s="18"/>
      <c r="L81" s="18"/>
      <c r="M81" s="18"/>
      <c r="N81" s="18"/>
      <c r="O81" s="18"/>
      <c r="P81" s="18"/>
      <c r="Q81" s="18"/>
      <c r="R81" s="18"/>
      <c r="S81" s="99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8"/>
      <c r="J82" s="189"/>
      <c r="K82" s="18"/>
      <c r="L82" s="18"/>
      <c r="M82" s="18"/>
      <c r="N82" s="18"/>
      <c r="O82" s="18"/>
      <c r="P82" s="18"/>
      <c r="Q82" s="18"/>
      <c r="R82" s="18"/>
      <c r="S82" s="99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8"/>
      <c r="J83" s="189"/>
      <c r="K83" s="18"/>
      <c r="L83" s="18"/>
      <c r="M83" s="18"/>
      <c r="N83" s="18"/>
      <c r="O83" s="18"/>
      <c r="P83" s="18"/>
      <c r="Q83" s="18"/>
      <c r="R83" s="18"/>
      <c r="S83" s="99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8"/>
      <c r="J84" s="189"/>
      <c r="K84" s="18"/>
      <c r="L84" s="18"/>
      <c r="M84" s="18"/>
      <c r="N84" s="18"/>
      <c r="O84" s="18"/>
      <c r="P84" s="18"/>
      <c r="Q84" s="18"/>
      <c r="R84" s="18"/>
      <c r="S84" s="99"/>
    </row>
    <row r="85" spans="1:19" s="89" customFormat="1" ht="18" customHeight="1">
      <c r="A85" s="38" t="s">
        <v>66</v>
      </c>
      <c r="B85" s="8">
        <v>251</v>
      </c>
      <c r="C85" s="56" t="s">
        <v>42</v>
      </c>
      <c r="D85" s="18">
        <v>225</v>
      </c>
      <c r="E85" s="18"/>
      <c r="F85" s="18"/>
      <c r="G85" s="23">
        <f>SUM(D85:F85)</f>
        <v>225</v>
      </c>
      <c r="H85" s="18"/>
      <c r="I85" s="238">
        <v>0</v>
      </c>
      <c r="J85" s="189">
        <f>SUM(K85:S85)</f>
        <v>0</v>
      </c>
      <c r="K85" s="18"/>
      <c r="L85" s="88"/>
      <c r="M85" s="88"/>
      <c r="N85" s="88"/>
      <c r="O85" s="18">
        <v>0</v>
      </c>
      <c r="P85" s="18"/>
      <c r="Q85" s="88"/>
      <c r="R85" s="88"/>
      <c r="S85" s="103"/>
    </row>
    <row r="86" spans="1:19" s="7" customFormat="1" ht="15.75" hidden="1">
      <c r="A86" s="40" t="s">
        <v>66</v>
      </c>
      <c r="B86" s="5">
        <v>262</v>
      </c>
      <c r="C86" s="57" t="s">
        <v>36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188">
        <v>0</v>
      </c>
      <c r="K86" s="25">
        <v>0</v>
      </c>
      <c r="L86" s="25">
        <v>0</v>
      </c>
      <c r="M86" s="25"/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98">
        <v>0</v>
      </c>
    </row>
    <row r="87" spans="1:19" s="7" customFormat="1" ht="31.5" hidden="1">
      <c r="A87" s="40" t="s">
        <v>66</v>
      </c>
      <c r="B87" s="5">
        <v>263</v>
      </c>
      <c r="C87" s="57" t="s">
        <v>44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188">
        <v>0</v>
      </c>
      <c r="K87" s="25">
        <v>0</v>
      </c>
      <c r="L87" s="25">
        <v>0</v>
      </c>
      <c r="M87" s="25"/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98">
        <v>0</v>
      </c>
    </row>
    <row r="88" spans="1:19" s="7" customFormat="1" ht="15.75" hidden="1">
      <c r="A88" s="40" t="s">
        <v>66</v>
      </c>
      <c r="B88" s="5">
        <v>290</v>
      </c>
      <c r="C88" s="57" t="s">
        <v>12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188">
        <v>0</v>
      </c>
      <c r="K88" s="6">
        <v>0</v>
      </c>
      <c r="L88" s="6">
        <v>0</v>
      </c>
      <c r="M88" s="6"/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102">
        <v>0</v>
      </c>
    </row>
    <row r="89" spans="1:19" s="7" customFormat="1" ht="15.75" hidden="1">
      <c r="A89" s="40" t="s">
        <v>66</v>
      </c>
      <c r="B89" s="5">
        <v>300</v>
      </c>
      <c r="C89" s="57" t="s">
        <v>13</v>
      </c>
      <c r="D89" s="25">
        <f aca="true" t="shared" si="41" ref="D89:L89">SUM(D90:D91)</f>
        <v>0</v>
      </c>
      <c r="E89" s="25">
        <f t="shared" si="41"/>
        <v>0</v>
      </c>
      <c r="F89" s="25">
        <f t="shared" si="41"/>
        <v>0</v>
      </c>
      <c r="G89" s="25">
        <f t="shared" si="41"/>
        <v>0</v>
      </c>
      <c r="H89" s="25">
        <f t="shared" si="41"/>
        <v>0</v>
      </c>
      <c r="I89" s="25">
        <f t="shared" si="41"/>
        <v>0</v>
      </c>
      <c r="J89" s="188">
        <f t="shared" si="41"/>
        <v>0</v>
      </c>
      <c r="K89" s="25">
        <f t="shared" si="41"/>
        <v>0</v>
      </c>
      <c r="L89" s="25">
        <f t="shared" si="41"/>
        <v>0</v>
      </c>
      <c r="M89" s="25"/>
      <c r="N89" s="25">
        <f aca="true" t="shared" si="42" ref="N89:S89">SUM(N90:N91)</f>
        <v>0</v>
      </c>
      <c r="O89" s="25">
        <f t="shared" si="42"/>
        <v>0</v>
      </c>
      <c r="P89" s="25">
        <f t="shared" si="42"/>
        <v>0</v>
      </c>
      <c r="Q89" s="25">
        <f t="shared" si="42"/>
        <v>0</v>
      </c>
      <c r="R89" s="25">
        <f t="shared" si="42"/>
        <v>0</v>
      </c>
      <c r="S89" s="98">
        <f t="shared" si="42"/>
        <v>0</v>
      </c>
    </row>
    <row r="90" spans="1:19" s="10" customFormat="1" ht="15.75" hidden="1">
      <c r="A90" s="38" t="s">
        <v>66</v>
      </c>
      <c r="B90" s="8">
        <v>310</v>
      </c>
      <c r="C90" s="56" t="s">
        <v>14</v>
      </c>
      <c r="D90" s="18"/>
      <c r="E90" s="18"/>
      <c r="F90" s="18"/>
      <c r="G90" s="18"/>
      <c r="H90" s="18"/>
      <c r="I90" s="18"/>
      <c r="J90" s="189"/>
      <c r="K90" s="18"/>
      <c r="L90" s="18"/>
      <c r="M90" s="18"/>
      <c r="N90" s="18"/>
      <c r="O90" s="18"/>
      <c r="P90" s="18"/>
      <c r="Q90" s="18"/>
      <c r="R90" s="18"/>
      <c r="S90" s="99"/>
    </row>
    <row r="91" spans="1:19" s="10" customFormat="1" ht="15.75" hidden="1">
      <c r="A91" s="38" t="s">
        <v>66</v>
      </c>
      <c r="B91" s="8">
        <v>340</v>
      </c>
      <c r="C91" s="56" t="s">
        <v>15</v>
      </c>
      <c r="D91" s="18"/>
      <c r="E91" s="18"/>
      <c r="F91" s="18"/>
      <c r="G91" s="18"/>
      <c r="H91" s="18"/>
      <c r="I91" s="18"/>
      <c r="J91" s="189"/>
      <c r="K91" s="18"/>
      <c r="L91" s="18"/>
      <c r="M91" s="18"/>
      <c r="N91" s="18"/>
      <c r="O91" s="18"/>
      <c r="P91" s="18"/>
      <c r="Q91" s="18"/>
      <c r="R91" s="18"/>
      <c r="S91" s="99"/>
    </row>
    <row r="92" spans="1:19" s="10" customFormat="1" ht="15.75">
      <c r="A92" s="39"/>
      <c r="B92" s="12"/>
      <c r="C92" s="11" t="s">
        <v>18</v>
      </c>
      <c r="D92" s="19">
        <f aca="true" t="shared" si="43" ref="D92:I92">SUM(D85:D91)</f>
        <v>225</v>
      </c>
      <c r="E92" s="19">
        <f t="shared" si="43"/>
        <v>0</v>
      </c>
      <c r="F92" s="19">
        <f t="shared" si="43"/>
        <v>0</v>
      </c>
      <c r="G92" s="19">
        <f t="shared" si="43"/>
        <v>225</v>
      </c>
      <c r="H92" s="19">
        <f t="shared" si="43"/>
        <v>0</v>
      </c>
      <c r="I92" s="19">
        <f t="shared" si="43"/>
        <v>0</v>
      </c>
      <c r="J92" s="188">
        <f aca="true" t="shared" si="44" ref="J92:R92">SUM(J85)</f>
        <v>0</v>
      </c>
      <c r="K92" s="64">
        <f t="shared" si="44"/>
        <v>0</v>
      </c>
      <c r="L92" s="64">
        <f t="shared" si="44"/>
        <v>0</v>
      </c>
      <c r="M92" s="64">
        <f t="shared" si="44"/>
        <v>0</v>
      </c>
      <c r="N92" s="64">
        <f t="shared" si="44"/>
        <v>0</v>
      </c>
      <c r="O92" s="64">
        <f t="shared" si="44"/>
        <v>0</v>
      </c>
      <c r="P92" s="64">
        <f t="shared" si="44"/>
        <v>0</v>
      </c>
      <c r="Q92" s="64">
        <f t="shared" si="44"/>
        <v>0</v>
      </c>
      <c r="R92" s="64">
        <f t="shared" si="44"/>
        <v>0</v>
      </c>
      <c r="S92" s="100">
        <f>SUM(S74,S78,S87,S88,S89)</f>
        <v>0</v>
      </c>
    </row>
    <row r="93" spans="1:19" s="13" customFormat="1" ht="15.75" hidden="1">
      <c r="A93" s="41" t="s">
        <v>78</v>
      </c>
      <c r="B93" s="16">
        <v>290</v>
      </c>
      <c r="C93" s="17" t="s">
        <v>79</v>
      </c>
      <c r="D93" s="24">
        <v>0</v>
      </c>
      <c r="E93" s="24"/>
      <c r="F93" s="24"/>
      <c r="G93" s="125">
        <f>SUM(D93:F93)</f>
        <v>0</v>
      </c>
      <c r="H93" s="24">
        <v>0</v>
      </c>
      <c r="I93" s="24">
        <v>0</v>
      </c>
      <c r="J93" s="190">
        <f>SUM(K93:S93)</f>
        <v>0</v>
      </c>
      <c r="K93" s="24"/>
      <c r="L93" s="24">
        <v>0</v>
      </c>
      <c r="M93" s="24"/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104">
        <v>0</v>
      </c>
    </row>
    <row r="94" spans="1:19" s="13" customFormat="1" ht="15" hidden="1">
      <c r="A94" s="41" t="s">
        <v>24</v>
      </c>
      <c r="B94" s="16">
        <v>231</v>
      </c>
      <c r="C94" s="17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190">
        <f>SUM(K94:S94)</f>
        <v>0</v>
      </c>
      <c r="K94" s="24">
        <v>0</v>
      </c>
      <c r="L94" s="24">
        <v>0</v>
      </c>
      <c r="M94" s="24"/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104">
        <v>0</v>
      </c>
    </row>
    <row r="95" spans="1:19" s="13" customFormat="1" ht="15.75">
      <c r="A95" s="41" t="s">
        <v>24</v>
      </c>
      <c r="B95" s="16">
        <v>290</v>
      </c>
      <c r="C95" s="17" t="s">
        <v>26</v>
      </c>
      <c r="D95" s="24">
        <v>0</v>
      </c>
      <c r="E95" s="24">
        <v>0</v>
      </c>
      <c r="F95" s="24">
        <v>0</v>
      </c>
      <c r="G95" s="125">
        <f>SUM(D95:F95)</f>
        <v>0</v>
      </c>
      <c r="H95" s="24">
        <v>0</v>
      </c>
      <c r="I95" s="241">
        <v>10</v>
      </c>
      <c r="J95" s="190">
        <f>SUM(K95:S95)</f>
        <v>10</v>
      </c>
      <c r="K95" s="24">
        <v>10</v>
      </c>
      <c r="L95" s="24">
        <v>0</v>
      </c>
      <c r="M95" s="24"/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104">
        <v>0</v>
      </c>
    </row>
    <row r="96" spans="1:19" s="13" customFormat="1" ht="15">
      <c r="A96" s="41" t="s">
        <v>97</v>
      </c>
      <c r="B96" s="16">
        <v>226</v>
      </c>
      <c r="C96" s="17" t="s">
        <v>27</v>
      </c>
      <c r="D96" s="24">
        <v>6</v>
      </c>
      <c r="E96" s="24">
        <v>0</v>
      </c>
      <c r="F96" s="24">
        <v>0</v>
      </c>
      <c r="G96" s="24">
        <v>0</v>
      </c>
      <c r="H96" s="24">
        <v>0</v>
      </c>
      <c r="I96" s="241">
        <v>0</v>
      </c>
      <c r="J96" s="190">
        <f>SUM(K96:S96)</f>
        <v>0</v>
      </c>
      <c r="K96" s="24">
        <v>0</v>
      </c>
      <c r="L96" s="24">
        <v>0</v>
      </c>
      <c r="M96" s="24"/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104">
        <v>0</v>
      </c>
    </row>
    <row r="97" spans="1:19" s="13" customFormat="1" ht="15">
      <c r="A97" s="41" t="s">
        <v>97</v>
      </c>
      <c r="B97" s="16">
        <v>290</v>
      </c>
      <c r="C97" s="17" t="s">
        <v>27</v>
      </c>
      <c r="D97" s="24">
        <v>3</v>
      </c>
      <c r="E97" s="24">
        <v>0</v>
      </c>
      <c r="F97" s="24">
        <v>0</v>
      </c>
      <c r="G97" s="24">
        <v>0</v>
      </c>
      <c r="H97" s="24">
        <v>0</v>
      </c>
      <c r="I97" s="241">
        <v>10</v>
      </c>
      <c r="J97" s="190">
        <f>SUM(K97:S97)</f>
        <v>10</v>
      </c>
      <c r="K97" s="24">
        <v>0</v>
      </c>
      <c r="L97" s="24">
        <v>10</v>
      </c>
      <c r="M97" s="24"/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104">
        <v>0</v>
      </c>
    </row>
    <row r="98" spans="1:19" s="28" customFormat="1" ht="18.75">
      <c r="A98" s="369" t="s">
        <v>28</v>
      </c>
      <c r="B98" s="370"/>
      <c r="C98" s="370"/>
      <c r="D98" s="26">
        <f aca="true" t="shared" si="45" ref="D98:S98">SUM(D33,D50,D73,D94,D95,D97,D96,D92,D93)</f>
        <v>4921</v>
      </c>
      <c r="E98" s="26">
        <f t="shared" si="45"/>
        <v>0</v>
      </c>
      <c r="F98" s="26">
        <f t="shared" si="45"/>
        <v>0</v>
      </c>
      <c r="G98" s="26">
        <f t="shared" si="45"/>
        <v>4912</v>
      </c>
      <c r="H98" s="26">
        <f t="shared" si="45"/>
        <v>0</v>
      </c>
      <c r="I98" s="26">
        <f t="shared" si="45"/>
        <v>10834</v>
      </c>
      <c r="J98" s="191">
        <f t="shared" si="45"/>
        <v>4525.700000000001</v>
      </c>
      <c r="K98" s="26">
        <f t="shared" si="45"/>
        <v>386</v>
      </c>
      <c r="L98" s="26">
        <f t="shared" si="45"/>
        <v>1746.4</v>
      </c>
      <c r="M98" s="26">
        <f t="shared" si="45"/>
        <v>2054.3</v>
      </c>
      <c r="N98" s="26">
        <f t="shared" si="45"/>
        <v>0</v>
      </c>
      <c r="O98" s="26">
        <f t="shared" si="45"/>
        <v>339</v>
      </c>
      <c r="P98" s="26">
        <f t="shared" si="45"/>
        <v>0</v>
      </c>
      <c r="Q98" s="26">
        <f t="shared" si="45"/>
        <v>0</v>
      </c>
      <c r="R98" s="26">
        <f t="shared" si="45"/>
        <v>0</v>
      </c>
      <c r="S98" s="105">
        <f t="shared" si="45"/>
        <v>0</v>
      </c>
    </row>
    <row r="99" spans="1:19" s="10" customFormat="1" ht="21.75" customHeight="1">
      <c r="A99" s="34" t="s">
        <v>22</v>
      </c>
      <c r="B99" s="14"/>
      <c r="C99" s="15"/>
      <c r="D99" s="15"/>
      <c r="E99" s="15"/>
      <c r="F99" s="15"/>
      <c r="G99" s="15"/>
      <c r="H99" s="15"/>
      <c r="I99" s="15"/>
      <c r="J99" s="189"/>
      <c r="K99" s="15"/>
      <c r="L99" s="15"/>
      <c r="M99" s="15"/>
      <c r="N99" s="15"/>
      <c r="O99" s="15"/>
      <c r="P99" s="15"/>
      <c r="Q99" s="15"/>
      <c r="R99" s="15"/>
      <c r="S99" s="106"/>
    </row>
    <row r="100" spans="1:19" s="10" customFormat="1" ht="15.75">
      <c r="A100" s="40" t="s">
        <v>23</v>
      </c>
      <c r="B100" s="5">
        <v>210</v>
      </c>
      <c r="C100" s="57" t="s">
        <v>30</v>
      </c>
      <c r="D100" s="20">
        <f aca="true" t="shared" si="46" ref="D100:S100">SUM(D101:D103)</f>
        <v>51</v>
      </c>
      <c r="E100" s="20">
        <f t="shared" si="46"/>
        <v>0</v>
      </c>
      <c r="F100" s="20">
        <f t="shared" si="46"/>
        <v>0</v>
      </c>
      <c r="G100" s="20">
        <f t="shared" si="46"/>
        <v>51</v>
      </c>
      <c r="H100" s="20">
        <f t="shared" si="46"/>
        <v>0</v>
      </c>
      <c r="I100" s="20">
        <f t="shared" si="46"/>
        <v>105</v>
      </c>
      <c r="J100" s="188">
        <f t="shared" si="46"/>
        <v>83.2</v>
      </c>
      <c r="K100" s="65">
        <f t="shared" si="46"/>
        <v>0</v>
      </c>
      <c r="L100" s="65">
        <f t="shared" si="46"/>
        <v>0</v>
      </c>
      <c r="M100" s="65">
        <f t="shared" si="46"/>
        <v>0</v>
      </c>
      <c r="N100" s="65">
        <f t="shared" si="46"/>
        <v>0</v>
      </c>
      <c r="O100" s="65">
        <f t="shared" si="46"/>
        <v>0</v>
      </c>
      <c r="P100" s="65">
        <f t="shared" si="46"/>
        <v>0</v>
      </c>
      <c r="Q100" s="82">
        <f t="shared" si="46"/>
        <v>0</v>
      </c>
      <c r="R100" s="82">
        <f t="shared" si="46"/>
        <v>0</v>
      </c>
      <c r="S100" s="107">
        <f t="shared" si="46"/>
        <v>83.2</v>
      </c>
    </row>
    <row r="101" spans="1:19" s="10" customFormat="1" ht="15.75">
      <c r="A101" s="38" t="s">
        <v>23</v>
      </c>
      <c r="B101" s="8">
        <v>211</v>
      </c>
      <c r="C101" s="56" t="s">
        <v>1</v>
      </c>
      <c r="D101" s="9">
        <v>39</v>
      </c>
      <c r="E101" s="181"/>
      <c r="F101" s="181"/>
      <c r="G101" s="23">
        <f>SUM(D101:F101)</f>
        <v>39</v>
      </c>
      <c r="H101" s="9"/>
      <c r="I101" s="244">
        <v>81</v>
      </c>
      <c r="J101" s="189">
        <f>SUM(K101:S101)</f>
        <v>64</v>
      </c>
      <c r="K101" s="66"/>
      <c r="L101" s="66"/>
      <c r="M101" s="66"/>
      <c r="N101" s="66"/>
      <c r="O101" s="66"/>
      <c r="P101" s="66"/>
      <c r="Q101" s="79"/>
      <c r="R101" s="79"/>
      <c r="S101" s="182">
        <v>64</v>
      </c>
    </row>
    <row r="102" spans="1:19" s="10" customFormat="1" ht="15.75" hidden="1">
      <c r="A102" s="38" t="s">
        <v>23</v>
      </c>
      <c r="B102" s="8">
        <v>212</v>
      </c>
      <c r="C102" s="56" t="s">
        <v>2</v>
      </c>
      <c r="D102" s="71">
        <v>0</v>
      </c>
      <c r="E102" s="71"/>
      <c r="F102" s="71"/>
      <c r="G102" s="23">
        <f>SUM(D102:F102)</f>
        <v>0</v>
      </c>
      <c r="H102" s="71"/>
      <c r="I102" s="243">
        <v>0</v>
      </c>
      <c r="J102" s="189">
        <f>SUM(K102:S102)</f>
        <v>0</v>
      </c>
      <c r="K102" s="66"/>
      <c r="L102" s="66"/>
      <c r="M102" s="66"/>
      <c r="N102" s="66"/>
      <c r="O102" s="66"/>
      <c r="P102" s="66"/>
      <c r="Q102" s="66"/>
      <c r="R102" s="66"/>
      <c r="S102" s="108"/>
    </row>
    <row r="103" spans="1:19" s="10" customFormat="1" ht="15.75">
      <c r="A103" s="38" t="s">
        <v>23</v>
      </c>
      <c r="B103" s="8">
        <v>213</v>
      </c>
      <c r="C103" s="56" t="s">
        <v>3</v>
      </c>
      <c r="D103" s="9">
        <v>12</v>
      </c>
      <c r="E103" s="181"/>
      <c r="F103" s="181"/>
      <c r="G103" s="23">
        <f>SUM(D103:F103)</f>
        <v>12</v>
      </c>
      <c r="H103" s="9"/>
      <c r="I103" s="244">
        <v>24</v>
      </c>
      <c r="J103" s="189">
        <f>SUM(K103:S103)</f>
        <v>19.2</v>
      </c>
      <c r="K103" s="66"/>
      <c r="L103" s="66"/>
      <c r="M103" s="66"/>
      <c r="N103" s="66"/>
      <c r="O103" s="66"/>
      <c r="P103" s="66"/>
      <c r="Q103" s="79"/>
      <c r="R103" s="79"/>
      <c r="S103" s="182">
        <v>19.2</v>
      </c>
    </row>
    <row r="104" spans="1:19" s="10" customFormat="1" ht="15.75">
      <c r="A104" s="40" t="s">
        <v>23</v>
      </c>
      <c r="B104" s="5">
        <v>220</v>
      </c>
      <c r="C104" s="57" t="s">
        <v>4</v>
      </c>
      <c r="D104" s="6">
        <f aca="true" t="shared" si="47" ref="D104:S104">SUM(D105:D110)</f>
        <v>3</v>
      </c>
      <c r="E104" s="6">
        <f t="shared" si="47"/>
        <v>0</v>
      </c>
      <c r="F104" s="6">
        <f t="shared" si="47"/>
        <v>0</v>
      </c>
      <c r="G104" s="6">
        <f t="shared" si="47"/>
        <v>3</v>
      </c>
      <c r="H104" s="6">
        <f t="shared" si="47"/>
        <v>0</v>
      </c>
      <c r="I104" s="240">
        <f t="shared" si="47"/>
        <v>61</v>
      </c>
      <c r="J104" s="188">
        <f t="shared" si="47"/>
        <v>11</v>
      </c>
      <c r="K104" s="67">
        <f t="shared" si="47"/>
        <v>0</v>
      </c>
      <c r="L104" s="67">
        <f t="shared" si="47"/>
        <v>0</v>
      </c>
      <c r="M104" s="67">
        <f t="shared" si="47"/>
        <v>0</v>
      </c>
      <c r="N104" s="67">
        <f t="shared" si="47"/>
        <v>0</v>
      </c>
      <c r="O104" s="67">
        <f t="shared" si="47"/>
        <v>0</v>
      </c>
      <c r="P104" s="67">
        <f t="shared" si="47"/>
        <v>0</v>
      </c>
      <c r="Q104" s="80">
        <f t="shared" si="47"/>
        <v>0</v>
      </c>
      <c r="R104" s="80">
        <f t="shared" si="47"/>
        <v>0</v>
      </c>
      <c r="S104" s="109">
        <f t="shared" si="47"/>
        <v>11</v>
      </c>
    </row>
    <row r="105" spans="1:19" s="10" customFormat="1" ht="15.75">
      <c r="A105" s="38" t="s">
        <v>23</v>
      </c>
      <c r="B105" s="8">
        <v>221</v>
      </c>
      <c r="C105" s="56" t="s">
        <v>5</v>
      </c>
      <c r="D105" s="71">
        <v>0</v>
      </c>
      <c r="E105" s="71"/>
      <c r="F105" s="71"/>
      <c r="G105" s="23">
        <f aca="true" t="shared" si="48" ref="G105:G110">SUM(D105:F105)</f>
        <v>0</v>
      </c>
      <c r="H105" s="71"/>
      <c r="I105" s="243"/>
      <c r="J105" s="189">
        <f aca="true" t="shared" si="49" ref="J105:J110">SUM(K105:S105)</f>
        <v>3</v>
      </c>
      <c r="K105" s="66"/>
      <c r="L105" s="66"/>
      <c r="M105" s="66"/>
      <c r="N105" s="66"/>
      <c r="O105" s="66"/>
      <c r="P105" s="66"/>
      <c r="Q105" s="79"/>
      <c r="R105" s="79"/>
      <c r="S105" s="110">
        <v>3</v>
      </c>
    </row>
    <row r="106" spans="1:19" s="10" customFormat="1" ht="15.75">
      <c r="A106" s="38" t="s">
        <v>23</v>
      </c>
      <c r="B106" s="8">
        <v>222</v>
      </c>
      <c r="C106" s="56" t="s">
        <v>6</v>
      </c>
      <c r="D106" s="71">
        <v>1</v>
      </c>
      <c r="E106" s="71"/>
      <c r="F106" s="71"/>
      <c r="G106" s="23">
        <f t="shared" si="48"/>
        <v>1</v>
      </c>
      <c r="H106" s="71"/>
      <c r="I106" s="243">
        <v>53</v>
      </c>
      <c r="J106" s="189">
        <f t="shared" si="49"/>
        <v>8</v>
      </c>
      <c r="K106" s="66"/>
      <c r="L106" s="66"/>
      <c r="M106" s="66"/>
      <c r="N106" s="66"/>
      <c r="O106" s="66"/>
      <c r="P106" s="66"/>
      <c r="Q106" s="79"/>
      <c r="R106" s="79"/>
      <c r="S106" s="110">
        <v>8</v>
      </c>
    </row>
    <row r="107" spans="1:19" s="10" customFormat="1" ht="15.75">
      <c r="A107" s="38" t="s">
        <v>23</v>
      </c>
      <c r="B107" s="8">
        <v>223</v>
      </c>
      <c r="C107" s="56" t="s">
        <v>7</v>
      </c>
      <c r="D107" s="9">
        <v>2</v>
      </c>
      <c r="E107" s="9"/>
      <c r="F107" s="9"/>
      <c r="G107" s="23">
        <f t="shared" si="48"/>
        <v>2</v>
      </c>
      <c r="H107" s="9"/>
      <c r="I107" s="244">
        <v>5</v>
      </c>
      <c r="J107" s="189">
        <f t="shared" si="49"/>
        <v>0</v>
      </c>
      <c r="K107" s="66"/>
      <c r="L107" s="66"/>
      <c r="M107" s="66"/>
      <c r="N107" s="66"/>
      <c r="O107" s="66"/>
      <c r="P107" s="66"/>
      <c r="Q107" s="79"/>
      <c r="R107" s="79"/>
      <c r="S107" s="110"/>
    </row>
    <row r="108" spans="1:19" s="10" customFormat="1" ht="15.75" hidden="1">
      <c r="A108" s="38" t="s">
        <v>23</v>
      </c>
      <c r="B108" s="8">
        <v>224</v>
      </c>
      <c r="C108" s="56" t="s">
        <v>8</v>
      </c>
      <c r="D108" s="9"/>
      <c r="E108" s="9"/>
      <c r="F108" s="9"/>
      <c r="G108" s="23">
        <f t="shared" si="48"/>
        <v>0</v>
      </c>
      <c r="H108" s="9"/>
      <c r="I108" s="244"/>
      <c r="J108" s="189">
        <f t="shared" si="49"/>
        <v>0</v>
      </c>
      <c r="K108" s="66"/>
      <c r="L108" s="66"/>
      <c r="M108" s="66"/>
      <c r="N108" s="66"/>
      <c r="O108" s="66"/>
      <c r="P108" s="66"/>
      <c r="Q108" s="79"/>
      <c r="R108" s="79"/>
      <c r="S108" s="110"/>
    </row>
    <row r="109" spans="1:19" s="10" customFormat="1" ht="15.75">
      <c r="A109" s="38" t="s">
        <v>23</v>
      </c>
      <c r="B109" s="8">
        <v>225</v>
      </c>
      <c r="C109" s="56" t="s">
        <v>9</v>
      </c>
      <c r="D109" s="9">
        <v>0</v>
      </c>
      <c r="E109" s="9"/>
      <c r="F109" s="9"/>
      <c r="G109" s="23">
        <f t="shared" si="48"/>
        <v>0</v>
      </c>
      <c r="H109" s="9"/>
      <c r="I109" s="244">
        <v>3</v>
      </c>
      <c r="J109" s="189">
        <f t="shared" si="49"/>
        <v>0</v>
      </c>
      <c r="K109" s="66"/>
      <c r="L109" s="66"/>
      <c r="M109" s="66"/>
      <c r="N109" s="66"/>
      <c r="O109" s="66"/>
      <c r="P109" s="66"/>
      <c r="Q109" s="79"/>
      <c r="R109" s="79"/>
      <c r="S109" s="110">
        <v>0</v>
      </c>
    </row>
    <row r="110" spans="1:19" s="10" customFormat="1" ht="15.75" hidden="1">
      <c r="A110" s="38" t="s">
        <v>23</v>
      </c>
      <c r="B110" s="8">
        <v>226</v>
      </c>
      <c r="C110" s="56" t="s">
        <v>10</v>
      </c>
      <c r="D110" s="9">
        <v>0</v>
      </c>
      <c r="E110" s="9"/>
      <c r="F110" s="9"/>
      <c r="G110" s="23">
        <f t="shared" si="48"/>
        <v>0</v>
      </c>
      <c r="H110" s="9"/>
      <c r="I110" s="9"/>
      <c r="J110" s="189">
        <f t="shared" si="49"/>
        <v>0</v>
      </c>
      <c r="K110" s="66"/>
      <c r="L110" s="66"/>
      <c r="M110" s="66"/>
      <c r="N110" s="66"/>
      <c r="O110" s="66"/>
      <c r="P110" s="66"/>
      <c r="Q110" s="79"/>
      <c r="R110" s="79"/>
      <c r="S110" s="110">
        <v>0</v>
      </c>
    </row>
    <row r="111" spans="1:19" s="7" customFormat="1" ht="15.75">
      <c r="A111" s="40" t="s">
        <v>23</v>
      </c>
      <c r="B111" s="5">
        <v>300</v>
      </c>
      <c r="C111" s="57" t="s">
        <v>13</v>
      </c>
      <c r="D111" s="6">
        <f aca="true" t="shared" si="50" ref="D111:S111">SUM(D112:D113)</f>
        <v>2</v>
      </c>
      <c r="E111" s="6">
        <f t="shared" si="50"/>
        <v>0</v>
      </c>
      <c r="F111" s="6">
        <f t="shared" si="50"/>
        <v>0</v>
      </c>
      <c r="G111" s="6">
        <f t="shared" si="50"/>
        <v>2</v>
      </c>
      <c r="H111" s="6">
        <f t="shared" si="50"/>
        <v>0</v>
      </c>
      <c r="I111" s="6">
        <f t="shared" si="50"/>
        <v>60</v>
      </c>
      <c r="J111" s="188">
        <f t="shared" si="50"/>
        <v>0.8</v>
      </c>
      <c r="K111" s="67">
        <f t="shared" si="50"/>
        <v>0</v>
      </c>
      <c r="L111" s="67">
        <f t="shared" si="50"/>
        <v>0</v>
      </c>
      <c r="M111" s="67">
        <f t="shared" si="50"/>
        <v>0</v>
      </c>
      <c r="N111" s="67">
        <f t="shared" si="50"/>
        <v>0</v>
      </c>
      <c r="O111" s="67">
        <f t="shared" si="50"/>
        <v>0</v>
      </c>
      <c r="P111" s="67">
        <f t="shared" si="50"/>
        <v>0</v>
      </c>
      <c r="Q111" s="80">
        <f t="shared" si="50"/>
        <v>0</v>
      </c>
      <c r="R111" s="80">
        <f t="shared" si="50"/>
        <v>0</v>
      </c>
      <c r="S111" s="109">
        <f t="shared" si="50"/>
        <v>0.8</v>
      </c>
    </row>
    <row r="112" spans="1:19" s="10" customFormat="1" ht="15.75" hidden="1">
      <c r="A112" s="38" t="s">
        <v>23</v>
      </c>
      <c r="B112" s="8">
        <v>310</v>
      </c>
      <c r="C112" s="56" t="s">
        <v>14</v>
      </c>
      <c r="D112" s="9">
        <v>0</v>
      </c>
      <c r="E112" s="9">
        <v>0</v>
      </c>
      <c r="F112" s="9">
        <v>0</v>
      </c>
      <c r="G112" s="23">
        <f>SUM(D112:F112)</f>
        <v>0</v>
      </c>
      <c r="H112" s="9"/>
      <c r="I112" s="9"/>
      <c r="J112" s="189">
        <f>SUM(K112:S112)</f>
        <v>0</v>
      </c>
      <c r="K112" s="66"/>
      <c r="L112" s="66"/>
      <c r="M112" s="66"/>
      <c r="N112" s="66"/>
      <c r="O112" s="66"/>
      <c r="P112" s="66"/>
      <c r="Q112" s="79"/>
      <c r="R112" s="79"/>
      <c r="S112" s="110"/>
    </row>
    <row r="113" spans="1:19" s="10" customFormat="1" ht="15.75">
      <c r="A113" s="38" t="s">
        <v>23</v>
      </c>
      <c r="B113" s="8">
        <v>340</v>
      </c>
      <c r="C113" s="56" t="s">
        <v>15</v>
      </c>
      <c r="D113" s="9">
        <v>2</v>
      </c>
      <c r="E113" s="9"/>
      <c r="F113" s="9"/>
      <c r="G113" s="23">
        <f>SUM(D113:F113)</f>
        <v>2</v>
      </c>
      <c r="H113" s="9"/>
      <c r="I113" s="244">
        <v>60</v>
      </c>
      <c r="J113" s="189">
        <f>SUM(K113:S113)</f>
        <v>0.8</v>
      </c>
      <c r="K113" s="66"/>
      <c r="L113" s="66"/>
      <c r="M113" s="66"/>
      <c r="N113" s="66"/>
      <c r="O113" s="66"/>
      <c r="P113" s="66"/>
      <c r="Q113" s="79"/>
      <c r="R113" s="79"/>
      <c r="S113" s="110">
        <v>0.8</v>
      </c>
    </row>
    <row r="114" spans="1:19" s="29" customFormat="1" ht="18.75">
      <c r="A114" s="369" t="s">
        <v>29</v>
      </c>
      <c r="B114" s="370"/>
      <c r="C114" s="370"/>
      <c r="D114" s="27">
        <f aca="true" t="shared" si="51" ref="D114:S114">SUM(D100,D104,D111)</f>
        <v>56</v>
      </c>
      <c r="E114" s="27">
        <f t="shared" si="51"/>
        <v>0</v>
      </c>
      <c r="F114" s="27">
        <f t="shared" si="51"/>
        <v>0</v>
      </c>
      <c r="G114" s="27">
        <f t="shared" si="51"/>
        <v>56</v>
      </c>
      <c r="H114" s="27">
        <f t="shared" si="51"/>
        <v>0</v>
      </c>
      <c r="I114" s="27">
        <f t="shared" si="51"/>
        <v>226</v>
      </c>
      <c r="J114" s="191">
        <f t="shared" si="51"/>
        <v>95</v>
      </c>
      <c r="K114" s="68">
        <f t="shared" si="51"/>
        <v>0</v>
      </c>
      <c r="L114" s="68">
        <f t="shared" si="51"/>
        <v>0</v>
      </c>
      <c r="M114" s="68">
        <f t="shared" si="51"/>
        <v>0</v>
      </c>
      <c r="N114" s="68">
        <f t="shared" si="51"/>
        <v>0</v>
      </c>
      <c r="O114" s="68">
        <f t="shared" si="51"/>
        <v>0</v>
      </c>
      <c r="P114" s="68">
        <f t="shared" si="51"/>
        <v>0</v>
      </c>
      <c r="Q114" s="81">
        <f t="shared" si="51"/>
        <v>0</v>
      </c>
      <c r="R114" s="81">
        <f t="shared" si="51"/>
        <v>0</v>
      </c>
      <c r="S114" s="111">
        <f t="shared" si="51"/>
        <v>95</v>
      </c>
    </row>
    <row r="115" spans="1:19" s="50" customFormat="1" ht="31.5" customHeight="1">
      <c r="A115" s="380" t="s">
        <v>65</v>
      </c>
      <c r="B115" s="381"/>
      <c r="C115" s="382"/>
      <c r="D115" s="30"/>
      <c r="E115" s="30"/>
      <c r="F115" s="30"/>
      <c r="G115" s="30"/>
      <c r="H115" s="30"/>
      <c r="I115" s="30"/>
      <c r="J115" s="191"/>
      <c r="K115" s="30"/>
      <c r="L115" s="30"/>
      <c r="M115" s="30"/>
      <c r="N115" s="30"/>
      <c r="O115" s="30"/>
      <c r="P115" s="30"/>
      <c r="Q115" s="30"/>
      <c r="R115" s="30"/>
      <c r="S115" s="112"/>
    </row>
    <row r="116" spans="1:19" s="51" customFormat="1" ht="32.25" customHeight="1" hidden="1">
      <c r="A116" s="42" t="s">
        <v>67</v>
      </c>
      <c r="B116" s="22" t="s">
        <v>48</v>
      </c>
      <c r="C116" s="56" t="s">
        <v>69</v>
      </c>
      <c r="D116" s="21"/>
      <c r="E116" s="21"/>
      <c r="F116" s="21"/>
      <c r="G116" s="21"/>
      <c r="H116" s="21"/>
      <c r="I116" s="21"/>
      <c r="J116" s="189"/>
      <c r="K116" s="21"/>
      <c r="L116" s="21"/>
      <c r="M116" s="21"/>
      <c r="N116" s="21"/>
      <c r="O116" s="21"/>
      <c r="P116" s="21"/>
      <c r="Q116" s="21"/>
      <c r="R116" s="21"/>
      <c r="S116" s="113"/>
    </row>
    <row r="117" spans="1:19" s="51" customFormat="1" ht="18" customHeight="1" hidden="1">
      <c r="A117" s="149" t="s">
        <v>64</v>
      </c>
      <c r="B117" s="126" t="s">
        <v>51</v>
      </c>
      <c r="C117" s="127" t="s">
        <v>68</v>
      </c>
      <c r="D117" s="71">
        <v>0</v>
      </c>
      <c r="E117" s="71">
        <v>0</v>
      </c>
      <c r="F117" s="71">
        <v>0</v>
      </c>
      <c r="G117" s="92">
        <f>SUM(D117:F117)</f>
        <v>0</v>
      </c>
      <c r="H117" s="71"/>
      <c r="I117" s="71"/>
      <c r="J117" s="189">
        <f>SUM(K117:S117)</f>
        <v>0</v>
      </c>
      <c r="K117" s="21"/>
      <c r="L117" s="21"/>
      <c r="M117" s="21"/>
      <c r="N117" s="21"/>
      <c r="O117" s="21"/>
      <c r="P117" s="21"/>
      <c r="Q117" s="21"/>
      <c r="R117" s="21"/>
      <c r="S117" s="113"/>
    </row>
    <row r="118" spans="1:19" s="51" customFormat="1" ht="15.75">
      <c r="A118" s="149" t="s">
        <v>64</v>
      </c>
      <c r="B118" s="126" t="s">
        <v>48</v>
      </c>
      <c r="C118" s="127" t="s">
        <v>68</v>
      </c>
      <c r="D118" s="71">
        <v>0</v>
      </c>
      <c r="E118" s="71">
        <v>0</v>
      </c>
      <c r="F118" s="71">
        <v>0</v>
      </c>
      <c r="G118" s="92">
        <f>SUM(D118:F118)</f>
        <v>0</v>
      </c>
      <c r="H118" s="71"/>
      <c r="I118" s="243">
        <v>11</v>
      </c>
      <c r="J118" s="189">
        <f>SUM(K118:S118)</f>
        <v>1</v>
      </c>
      <c r="K118" s="21"/>
      <c r="L118" s="21">
        <v>1</v>
      </c>
      <c r="M118" s="21"/>
      <c r="N118" s="21"/>
      <c r="O118" s="21"/>
      <c r="P118" s="21"/>
      <c r="Q118" s="21"/>
      <c r="R118" s="21"/>
      <c r="S118" s="113"/>
    </row>
    <row r="119" spans="1:19" s="51" customFormat="1" ht="15" customHeight="1">
      <c r="A119" s="42" t="s">
        <v>64</v>
      </c>
      <c r="B119" s="22" t="s">
        <v>50</v>
      </c>
      <c r="C119" s="56" t="s">
        <v>96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45">
        <v>51</v>
      </c>
      <c r="J119" s="189">
        <f>SUM(K119:S119)</f>
        <v>1</v>
      </c>
      <c r="K119" s="21"/>
      <c r="L119" s="21">
        <v>1</v>
      </c>
      <c r="M119" s="21"/>
      <c r="N119" s="21"/>
      <c r="O119" s="21"/>
      <c r="P119" s="21"/>
      <c r="Q119" s="21"/>
      <c r="R119" s="21"/>
      <c r="S119" s="113"/>
    </row>
    <row r="120" spans="1:19" s="51" customFormat="1" ht="15.75">
      <c r="A120" s="42" t="s">
        <v>64</v>
      </c>
      <c r="B120" s="22" t="s">
        <v>55</v>
      </c>
      <c r="C120" s="56" t="s">
        <v>68</v>
      </c>
      <c r="D120" s="21"/>
      <c r="E120" s="21"/>
      <c r="F120" s="21"/>
      <c r="G120" s="21"/>
      <c r="H120" s="21"/>
      <c r="I120" s="245">
        <v>12</v>
      </c>
      <c r="J120" s="189">
        <f>SUM(K120:S120)</f>
        <v>1</v>
      </c>
      <c r="K120" s="21"/>
      <c r="L120" s="21">
        <v>1</v>
      </c>
      <c r="M120" s="21"/>
      <c r="N120" s="21"/>
      <c r="O120" s="21"/>
      <c r="P120" s="21"/>
      <c r="Q120" s="21"/>
      <c r="R120" s="21"/>
      <c r="S120" s="113"/>
    </row>
    <row r="121" spans="1:19" s="52" customFormat="1" ht="18.75">
      <c r="A121" s="369" t="s">
        <v>63</v>
      </c>
      <c r="B121" s="370"/>
      <c r="C121" s="370"/>
      <c r="D121" s="27">
        <f aca="true" t="shared" si="52" ref="D121:I121">SUM(D116:D120)</f>
        <v>0</v>
      </c>
      <c r="E121" s="27">
        <f t="shared" si="52"/>
        <v>0</v>
      </c>
      <c r="F121" s="27">
        <f t="shared" si="52"/>
        <v>0</v>
      </c>
      <c r="G121" s="27">
        <f t="shared" si="52"/>
        <v>0</v>
      </c>
      <c r="H121" s="27">
        <f t="shared" si="52"/>
        <v>0</v>
      </c>
      <c r="I121" s="27">
        <f t="shared" si="52"/>
        <v>74</v>
      </c>
      <c r="J121" s="191">
        <f>SUM(J117:J120)</f>
        <v>3</v>
      </c>
      <c r="K121" s="27">
        <f aca="true" t="shared" si="53" ref="K121:S121">SUM(K116:K120)</f>
        <v>0</v>
      </c>
      <c r="L121" s="27">
        <f t="shared" si="53"/>
        <v>3</v>
      </c>
      <c r="M121" s="27">
        <f t="shared" si="53"/>
        <v>0</v>
      </c>
      <c r="N121" s="27">
        <f t="shared" si="53"/>
        <v>0</v>
      </c>
      <c r="O121" s="27">
        <f t="shared" si="53"/>
        <v>0</v>
      </c>
      <c r="P121" s="27">
        <f t="shared" si="53"/>
        <v>0</v>
      </c>
      <c r="Q121" s="27">
        <f t="shared" si="53"/>
        <v>0</v>
      </c>
      <c r="R121" s="27">
        <f t="shared" si="53"/>
        <v>0</v>
      </c>
      <c r="S121" s="114">
        <f t="shared" si="53"/>
        <v>0</v>
      </c>
    </row>
    <row r="122" spans="1:19" s="50" customFormat="1" ht="18.75">
      <c r="A122" s="375" t="s">
        <v>60</v>
      </c>
      <c r="B122" s="376"/>
      <c r="C122" s="377"/>
      <c r="D122" s="30"/>
      <c r="E122" s="30"/>
      <c r="F122" s="30"/>
      <c r="G122" s="30"/>
      <c r="H122" s="30"/>
      <c r="I122" s="30"/>
      <c r="J122" s="191"/>
      <c r="K122" s="30"/>
      <c r="L122" s="30"/>
      <c r="M122" s="30"/>
      <c r="N122" s="30"/>
      <c r="O122" s="30"/>
      <c r="P122" s="30"/>
      <c r="Q122" s="30"/>
      <c r="R122" s="30"/>
      <c r="S122" s="112"/>
    </row>
    <row r="123" spans="1:19" s="91" customFormat="1" ht="15.75" hidden="1">
      <c r="A123" s="90" t="s">
        <v>105</v>
      </c>
      <c r="B123" s="383" t="s">
        <v>110</v>
      </c>
      <c r="C123" s="387"/>
      <c r="D123" s="20">
        <f aca="true" t="shared" si="54" ref="D123:J123">SUM(D124:D126)</f>
        <v>0</v>
      </c>
      <c r="E123" s="20">
        <f t="shared" si="54"/>
        <v>0</v>
      </c>
      <c r="F123" s="20">
        <f t="shared" si="54"/>
        <v>0</v>
      </c>
      <c r="G123" s="20">
        <f t="shared" si="54"/>
        <v>0</v>
      </c>
      <c r="H123" s="20">
        <f t="shared" si="54"/>
        <v>0</v>
      </c>
      <c r="I123" s="20">
        <f t="shared" si="54"/>
        <v>0</v>
      </c>
      <c r="J123" s="188">
        <f t="shared" si="54"/>
        <v>0</v>
      </c>
      <c r="K123" s="20"/>
      <c r="L123" s="20"/>
      <c r="M123" s="20"/>
      <c r="N123" s="20"/>
      <c r="O123" s="20"/>
      <c r="P123" s="20"/>
      <c r="Q123" s="20">
        <f>SUM(Q124:Q126)</f>
        <v>0</v>
      </c>
      <c r="R123" s="20">
        <f>SUM(R124:R126)</f>
        <v>0</v>
      </c>
      <c r="S123" s="115"/>
    </row>
    <row r="124" spans="1:19" s="51" customFormat="1" ht="15.75" hidden="1">
      <c r="A124" s="42" t="s">
        <v>105</v>
      </c>
      <c r="B124" s="22" t="s">
        <v>106</v>
      </c>
      <c r="C124" s="33" t="s">
        <v>1</v>
      </c>
      <c r="D124" s="21">
        <v>0</v>
      </c>
      <c r="E124" s="21"/>
      <c r="F124" s="21"/>
      <c r="G124" s="23">
        <f>SUM(D124:F124)</f>
        <v>0</v>
      </c>
      <c r="H124" s="21"/>
      <c r="I124" s="21"/>
      <c r="J124" s="189">
        <f>SUM(K124:S124)</f>
        <v>0</v>
      </c>
      <c r="K124" s="21"/>
      <c r="L124" s="21"/>
      <c r="M124" s="21"/>
      <c r="N124" s="21"/>
      <c r="O124" s="21"/>
      <c r="P124" s="21"/>
      <c r="Q124" s="21"/>
      <c r="R124" s="21"/>
      <c r="S124" s="113"/>
    </row>
    <row r="125" spans="1:19" s="51" customFormat="1" ht="15.75" hidden="1">
      <c r="A125" s="42" t="s">
        <v>105</v>
      </c>
      <c r="B125" s="22" t="s">
        <v>107</v>
      </c>
      <c r="C125" s="33" t="s">
        <v>3</v>
      </c>
      <c r="D125" s="21">
        <v>0</v>
      </c>
      <c r="E125" s="21"/>
      <c r="F125" s="21"/>
      <c r="G125" s="23">
        <f>SUM(D125:F125)</f>
        <v>0</v>
      </c>
      <c r="H125" s="21"/>
      <c r="I125" s="21"/>
      <c r="J125" s="189">
        <f>SUM(K125:S125)</f>
        <v>0</v>
      </c>
      <c r="K125" s="21"/>
      <c r="L125" s="21"/>
      <c r="M125" s="21"/>
      <c r="N125" s="21"/>
      <c r="O125" s="21"/>
      <c r="P125" s="21"/>
      <c r="Q125" s="21"/>
      <c r="R125" s="21"/>
      <c r="S125" s="113"/>
    </row>
    <row r="126" spans="1:19" s="51" customFormat="1" ht="15.75" hidden="1">
      <c r="A126" s="42" t="s">
        <v>105</v>
      </c>
      <c r="B126" s="22" t="s">
        <v>55</v>
      </c>
      <c r="C126" s="33" t="s">
        <v>15</v>
      </c>
      <c r="D126" s="21">
        <v>0</v>
      </c>
      <c r="E126" s="21"/>
      <c r="F126" s="21"/>
      <c r="G126" s="23">
        <f>SUM(D126:F126)</f>
        <v>0</v>
      </c>
      <c r="H126" s="21"/>
      <c r="I126" s="21"/>
      <c r="J126" s="189">
        <f>SUM(K126:S126)</f>
        <v>0</v>
      </c>
      <c r="K126" s="21"/>
      <c r="L126" s="21"/>
      <c r="M126" s="21"/>
      <c r="N126" s="21"/>
      <c r="O126" s="21"/>
      <c r="P126" s="21"/>
      <c r="Q126" s="21"/>
      <c r="R126" s="21"/>
      <c r="S126" s="113"/>
    </row>
    <row r="127" spans="1:19" s="91" customFormat="1" ht="15.75">
      <c r="A127" s="90" t="s">
        <v>116</v>
      </c>
      <c r="B127" s="371" t="s">
        <v>117</v>
      </c>
      <c r="C127" s="372"/>
      <c r="D127" s="20">
        <f aca="true" t="shared" si="55" ref="D127:S127">SUM(D128)</f>
        <v>462</v>
      </c>
      <c r="E127" s="20">
        <f t="shared" si="55"/>
        <v>0</v>
      </c>
      <c r="F127" s="20">
        <f t="shared" si="55"/>
        <v>0</v>
      </c>
      <c r="G127" s="20">
        <f t="shared" si="55"/>
        <v>462</v>
      </c>
      <c r="H127" s="20">
        <f t="shared" si="55"/>
        <v>0</v>
      </c>
      <c r="I127" s="20">
        <f t="shared" si="55"/>
        <v>2036</v>
      </c>
      <c r="J127" s="188">
        <f t="shared" si="55"/>
        <v>342.9</v>
      </c>
      <c r="K127" s="20">
        <f t="shared" si="55"/>
        <v>342.9</v>
      </c>
      <c r="L127" s="20">
        <f t="shared" si="55"/>
        <v>0</v>
      </c>
      <c r="M127" s="20">
        <f t="shared" si="55"/>
        <v>0</v>
      </c>
      <c r="N127" s="20">
        <f t="shared" si="55"/>
        <v>0</v>
      </c>
      <c r="O127" s="20">
        <f t="shared" si="55"/>
        <v>0</v>
      </c>
      <c r="P127" s="20">
        <f t="shared" si="55"/>
        <v>0</v>
      </c>
      <c r="Q127" s="20">
        <f t="shared" si="55"/>
        <v>0</v>
      </c>
      <c r="R127" s="20">
        <f t="shared" si="55"/>
        <v>0</v>
      </c>
      <c r="S127" s="115">
        <f t="shared" si="55"/>
        <v>0</v>
      </c>
    </row>
    <row r="128" spans="1:19" s="91" customFormat="1" ht="15.75">
      <c r="A128" s="42" t="s">
        <v>116</v>
      </c>
      <c r="B128" s="163" t="s">
        <v>51</v>
      </c>
      <c r="C128" s="56" t="s">
        <v>9</v>
      </c>
      <c r="D128" s="21">
        <v>462</v>
      </c>
      <c r="E128" s="21">
        <v>0</v>
      </c>
      <c r="F128" s="21">
        <v>0</v>
      </c>
      <c r="G128" s="23">
        <f>SUM(D128:F128)</f>
        <v>462</v>
      </c>
      <c r="H128" s="20"/>
      <c r="I128" s="20">
        <f>1461+561+14</f>
        <v>2036</v>
      </c>
      <c r="J128" s="188">
        <f>SUM(K128:S128)</f>
        <v>342.9</v>
      </c>
      <c r="K128" s="20">
        <v>342.9</v>
      </c>
      <c r="L128" s="20"/>
      <c r="M128" s="20"/>
      <c r="N128" s="20"/>
      <c r="O128" s="20"/>
      <c r="P128" s="20"/>
      <c r="Q128" s="20"/>
      <c r="R128" s="20"/>
      <c r="S128" s="115"/>
    </row>
    <row r="129" spans="1:19" s="91" customFormat="1" ht="15.75">
      <c r="A129" s="90" t="s">
        <v>61</v>
      </c>
      <c r="B129" s="383" t="s">
        <v>119</v>
      </c>
      <c r="C129" s="384"/>
      <c r="D129" s="97">
        <f aca="true" t="shared" si="56" ref="D129:S129">SUM(D130)</f>
        <v>470</v>
      </c>
      <c r="E129" s="97">
        <f t="shared" si="56"/>
        <v>0</v>
      </c>
      <c r="F129" s="97">
        <f t="shared" si="56"/>
        <v>0</v>
      </c>
      <c r="G129" s="97">
        <f t="shared" si="56"/>
        <v>470</v>
      </c>
      <c r="H129" s="97">
        <f t="shared" si="56"/>
        <v>0</v>
      </c>
      <c r="I129" s="252">
        <f t="shared" si="56"/>
        <v>0</v>
      </c>
      <c r="J129" s="192">
        <f t="shared" si="56"/>
        <v>0</v>
      </c>
      <c r="K129" s="97">
        <f t="shared" si="56"/>
        <v>0</v>
      </c>
      <c r="L129" s="97">
        <f t="shared" si="56"/>
        <v>0</v>
      </c>
      <c r="M129" s="97">
        <f t="shared" si="56"/>
        <v>0</v>
      </c>
      <c r="N129" s="97">
        <f t="shared" si="56"/>
        <v>0</v>
      </c>
      <c r="O129" s="97">
        <f t="shared" si="56"/>
        <v>0</v>
      </c>
      <c r="P129" s="97">
        <f t="shared" si="56"/>
        <v>0</v>
      </c>
      <c r="Q129" s="97">
        <f t="shared" si="56"/>
        <v>0</v>
      </c>
      <c r="R129" s="97">
        <f t="shared" si="56"/>
        <v>0</v>
      </c>
      <c r="S129" s="168">
        <f t="shared" si="56"/>
        <v>0</v>
      </c>
    </row>
    <row r="130" spans="1:19" s="91" customFormat="1" ht="15.75">
      <c r="A130" s="42" t="s">
        <v>61</v>
      </c>
      <c r="B130" s="163" t="s">
        <v>48</v>
      </c>
      <c r="C130" s="56" t="s">
        <v>42</v>
      </c>
      <c r="D130" s="21">
        <v>470</v>
      </c>
      <c r="E130" s="21"/>
      <c r="F130" s="21"/>
      <c r="G130" s="23">
        <f>SUM(D130:F130)</f>
        <v>470</v>
      </c>
      <c r="H130" s="20"/>
      <c r="I130" s="246"/>
      <c r="J130" s="188"/>
      <c r="K130" s="20"/>
      <c r="L130" s="20"/>
      <c r="M130" s="20"/>
      <c r="N130" s="20"/>
      <c r="O130" s="20"/>
      <c r="P130" s="20"/>
      <c r="Q130" s="20"/>
      <c r="R130" s="20"/>
      <c r="S130" s="115"/>
    </row>
    <row r="131" spans="1:19" s="52" customFormat="1" ht="18.75">
      <c r="A131" s="369" t="s">
        <v>62</v>
      </c>
      <c r="B131" s="370"/>
      <c r="C131" s="370"/>
      <c r="D131" s="27">
        <f aca="true" t="shared" si="57" ref="D131:I131">SUM(D123,D127,D129)</f>
        <v>932</v>
      </c>
      <c r="E131" s="27">
        <f t="shared" si="57"/>
        <v>0</v>
      </c>
      <c r="F131" s="27">
        <f t="shared" si="57"/>
        <v>0</v>
      </c>
      <c r="G131" s="27">
        <f t="shared" si="57"/>
        <v>932</v>
      </c>
      <c r="H131" s="27">
        <f t="shared" si="57"/>
        <v>0</v>
      </c>
      <c r="I131" s="27">
        <f t="shared" si="57"/>
        <v>2036</v>
      </c>
      <c r="J131" s="191">
        <f aca="true" t="shared" si="58" ref="J131:S131">SUM(J123,J127)</f>
        <v>342.9</v>
      </c>
      <c r="K131" s="27">
        <f t="shared" si="58"/>
        <v>342.9</v>
      </c>
      <c r="L131" s="27">
        <f t="shared" si="58"/>
        <v>0</v>
      </c>
      <c r="M131" s="27">
        <f t="shared" si="58"/>
        <v>0</v>
      </c>
      <c r="N131" s="27">
        <f t="shared" si="58"/>
        <v>0</v>
      </c>
      <c r="O131" s="27">
        <f t="shared" si="58"/>
        <v>0</v>
      </c>
      <c r="P131" s="27">
        <f t="shared" si="58"/>
        <v>0</v>
      </c>
      <c r="Q131" s="27">
        <f t="shared" si="58"/>
        <v>0</v>
      </c>
      <c r="R131" s="27">
        <f t="shared" si="58"/>
        <v>0</v>
      </c>
      <c r="S131" s="114">
        <f t="shared" si="58"/>
        <v>0</v>
      </c>
    </row>
    <row r="132" spans="1:19" ht="19.5" customHeight="1">
      <c r="A132" s="34" t="s">
        <v>31</v>
      </c>
      <c r="B132" s="3"/>
      <c r="C132" s="4"/>
      <c r="D132" s="4"/>
      <c r="E132" s="4"/>
      <c r="F132" s="4"/>
      <c r="G132" s="4"/>
      <c r="H132" s="4"/>
      <c r="I132" s="4"/>
      <c r="J132" s="189"/>
      <c r="K132" s="4"/>
      <c r="L132" s="4"/>
      <c r="M132" s="4"/>
      <c r="N132" s="4"/>
      <c r="O132" s="4"/>
      <c r="P132" s="4"/>
      <c r="Q132" s="4"/>
      <c r="R132" s="4"/>
      <c r="S132" s="116"/>
    </row>
    <row r="133" spans="1:19" s="53" customFormat="1" ht="16.5" customHeight="1">
      <c r="A133" s="40" t="s">
        <v>84</v>
      </c>
      <c r="B133" s="373" t="s">
        <v>85</v>
      </c>
      <c r="C133" s="374"/>
      <c r="D133" s="20">
        <f aca="true" t="shared" si="59" ref="D133:I133">SUM(D134:D137)</f>
        <v>1458</v>
      </c>
      <c r="E133" s="20">
        <f t="shared" si="59"/>
        <v>0</v>
      </c>
      <c r="F133" s="20">
        <f t="shared" si="59"/>
        <v>0</v>
      </c>
      <c r="G133" s="20">
        <f t="shared" si="59"/>
        <v>1458</v>
      </c>
      <c r="H133" s="20">
        <f t="shared" si="59"/>
        <v>0</v>
      </c>
      <c r="I133" s="20">
        <f t="shared" si="59"/>
        <v>2724</v>
      </c>
      <c r="J133" s="188">
        <f>SUM(K133:S133)</f>
        <v>0</v>
      </c>
      <c r="K133" s="20">
        <f aca="true" t="shared" si="60" ref="K133:S133">SUM(K134:K137)</f>
        <v>0</v>
      </c>
      <c r="L133" s="20">
        <f t="shared" si="60"/>
        <v>0</v>
      </c>
      <c r="M133" s="20">
        <f t="shared" si="60"/>
        <v>0</v>
      </c>
      <c r="N133" s="20">
        <f t="shared" si="60"/>
        <v>0</v>
      </c>
      <c r="O133" s="20">
        <f t="shared" si="60"/>
        <v>0</v>
      </c>
      <c r="P133" s="20">
        <f t="shared" si="60"/>
        <v>0</v>
      </c>
      <c r="Q133" s="20">
        <f t="shared" si="60"/>
        <v>0</v>
      </c>
      <c r="R133" s="20">
        <f t="shared" si="60"/>
        <v>0</v>
      </c>
      <c r="S133" s="115">
        <f t="shared" si="60"/>
        <v>0</v>
      </c>
    </row>
    <row r="134" spans="1:19" s="53" customFormat="1" ht="16.5" customHeight="1" hidden="1">
      <c r="A134" s="38" t="s">
        <v>84</v>
      </c>
      <c r="B134" s="54" t="s">
        <v>53</v>
      </c>
      <c r="C134" s="21" t="s">
        <v>86</v>
      </c>
      <c r="D134" s="78"/>
      <c r="E134" s="78"/>
      <c r="F134" s="78"/>
      <c r="G134" s="78"/>
      <c r="H134" s="78"/>
      <c r="I134" s="78"/>
      <c r="J134" s="189">
        <f>SUM(K134:S134)</f>
        <v>0</v>
      </c>
      <c r="K134" s="21"/>
      <c r="L134" s="21"/>
      <c r="M134" s="21"/>
      <c r="N134" s="21"/>
      <c r="O134" s="21"/>
      <c r="P134" s="21"/>
      <c r="Q134" s="21"/>
      <c r="R134" s="21"/>
      <c r="S134" s="113"/>
    </row>
    <row r="135" spans="1:19" s="53" customFormat="1" ht="17.25" customHeight="1">
      <c r="A135" s="38" t="s">
        <v>84</v>
      </c>
      <c r="B135" s="54" t="s">
        <v>51</v>
      </c>
      <c r="C135" s="21" t="s">
        <v>87</v>
      </c>
      <c r="D135" s="21">
        <v>0</v>
      </c>
      <c r="E135" s="21">
        <v>0</v>
      </c>
      <c r="F135" s="21">
        <v>0</v>
      </c>
      <c r="G135" s="23">
        <f>SUM(D135:F135)</f>
        <v>0</v>
      </c>
      <c r="H135" s="21">
        <v>0</v>
      </c>
      <c r="I135" s="245">
        <v>2432</v>
      </c>
      <c r="J135" s="189">
        <f>SUM(K135:S135)</f>
        <v>0</v>
      </c>
      <c r="K135" s="21"/>
      <c r="L135" s="21"/>
      <c r="M135" s="21"/>
      <c r="N135" s="21"/>
      <c r="O135" s="21"/>
      <c r="P135" s="21"/>
      <c r="Q135" s="21"/>
      <c r="R135" s="21"/>
      <c r="S135" s="113"/>
    </row>
    <row r="136" spans="1:19" s="53" customFormat="1" ht="17.25" customHeight="1">
      <c r="A136" s="38" t="s">
        <v>84</v>
      </c>
      <c r="B136" s="54" t="s">
        <v>51</v>
      </c>
      <c r="C136" s="93" t="s">
        <v>134</v>
      </c>
      <c r="D136" s="21">
        <v>1458</v>
      </c>
      <c r="E136" s="21">
        <v>0</v>
      </c>
      <c r="F136" s="21">
        <v>0</v>
      </c>
      <c r="G136" s="23">
        <f>SUM(D136:F136)</f>
        <v>1458</v>
      </c>
      <c r="H136" s="21">
        <v>0</v>
      </c>
      <c r="I136" s="245">
        <v>292</v>
      </c>
      <c r="J136" s="189">
        <f>SUM(K136:S136)</f>
        <v>0</v>
      </c>
      <c r="K136" s="21"/>
      <c r="L136" s="21"/>
      <c r="M136" s="21"/>
      <c r="N136" s="21"/>
      <c r="O136" s="21"/>
      <c r="P136" s="21"/>
      <c r="Q136" s="21"/>
      <c r="R136" s="21"/>
      <c r="S136" s="113"/>
    </row>
    <row r="137" spans="1:19" s="53" customFormat="1" ht="17.25" customHeight="1" hidden="1">
      <c r="A137" s="38" t="s">
        <v>84</v>
      </c>
      <c r="B137" s="54" t="s">
        <v>48</v>
      </c>
      <c r="C137" s="21" t="s">
        <v>88</v>
      </c>
      <c r="D137" s="78"/>
      <c r="E137" s="78"/>
      <c r="F137" s="78"/>
      <c r="G137" s="78"/>
      <c r="H137" s="78"/>
      <c r="I137" s="78"/>
      <c r="J137" s="189">
        <f>SUM(K137:S137)</f>
        <v>0</v>
      </c>
      <c r="K137" s="21"/>
      <c r="L137" s="21"/>
      <c r="M137" s="21"/>
      <c r="N137" s="21"/>
      <c r="O137" s="21"/>
      <c r="P137" s="21"/>
      <c r="Q137" s="21"/>
      <c r="R137" s="21"/>
      <c r="S137" s="113"/>
    </row>
    <row r="138" spans="1:19" s="53" customFormat="1" ht="17.25" customHeight="1">
      <c r="A138" s="40" t="s">
        <v>52</v>
      </c>
      <c r="B138" s="373" t="s">
        <v>89</v>
      </c>
      <c r="C138" s="374"/>
      <c r="D138" s="83">
        <f aca="true" t="shared" si="61" ref="D138:S138">SUM(D139,D146,D153)</f>
        <v>566</v>
      </c>
      <c r="E138" s="83">
        <f t="shared" si="61"/>
        <v>0</v>
      </c>
      <c r="F138" s="83">
        <f t="shared" si="61"/>
        <v>0</v>
      </c>
      <c r="G138" s="83">
        <f t="shared" si="61"/>
        <v>566</v>
      </c>
      <c r="H138" s="83">
        <f t="shared" si="61"/>
        <v>0</v>
      </c>
      <c r="I138" s="83">
        <f t="shared" si="61"/>
        <v>1574</v>
      </c>
      <c r="J138" s="188">
        <f t="shared" si="61"/>
        <v>0</v>
      </c>
      <c r="K138" s="83">
        <f t="shared" si="61"/>
        <v>0</v>
      </c>
      <c r="L138" s="83">
        <f t="shared" si="61"/>
        <v>0</v>
      </c>
      <c r="M138" s="83">
        <f t="shared" si="61"/>
        <v>0</v>
      </c>
      <c r="N138" s="83">
        <f t="shared" si="61"/>
        <v>0</v>
      </c>
      <c r="O138" s="83">
        <f t="shared" si="61"/>
        <v>0</v>
      </c>
      <c r="P138" s="83">
        <f t="shared" si="61"/>
        <v>0</v>
      </c>
      <c r="Q138" s="83">
        <f t="shared" si="61"/>
        <v>0</v>
      </c>
      <c r="R138" s="83">
        <f t="shared" si="61"/>
        <v>0</v>
      </c>
      <c r="S138" s="161">
        <f t="shared" si="61"/>
        <v>0</v>
      </c>
    </row>
    <row r="139" spans="1:19" s="85" customFormat="1" ht="17.25" customHeight="1">
      <c r="A139" s="40" t="s">
        <v>52</v>
      </c>
      <c r="B139" s="129"/>
      <c r="C139" s="129" t="s">
        <v>135</v>
      </c>
      <c r="D139" s="83">
        <f aca="true" t="shared" si="62" ref="D139:S139">SUM(D140:D145)</f>
        <v>566</v>
      </c>
      <c r="E139" s="83">
        <f t="shared" si="62"/>
        <v>0</v>
      </c>
      <c r="F139" s="83">
        <f t="shared" si="62"/>
        <v>0</v>
      </c>
      <c r="G139" s="83">
        <f t="shared" si="62"/>
        <v>566</v>
      </c>
      <c r="H139" s="83">
        <f t="shared" si="62"/>
        <v>0</v>
      </c>
      <c r="I139" s="83">
        <f t="shared" si="62"/>
        <v>672</v>
      </c>
      <c r="J139" s="188">
        <f t="shared" si="62"/>
        <v>0</v>
      </c>
      <c r="K139" s="83">
        <f t="shared" si="62"/>
        <v>0</v>
      </c>
      <c r="L139" s="83">
        <f t="shared" si="62"/>
        <v>0</v>
      </c>
      <c r="M139" s="83">
        <f t="shared" si="62"/>
        <v>0</v>
      </c>
      <c r="N139" s="83">
        <f t="shared" si="62"/>
        <v>0</v>
      </c>
      <c r="O139" s="83">
        <f t="shared" si="62"/>
        <v>0</v>
      </c>
      <c r="P139" s="83">
        <f t="shared" si="62"/>
        <v>0</v>
      </c>
      <c r="Q139" s="83">
        <f t="shared" si="62"/>
        <v>0</v>
      </c>
      <c r="R139" s="83">
        <f t="shared" si="62"/>
        <v>0</v>
      </c>
      <c r="S139" s="161">
        <f t="shared" si="62"/>
        <v>0</v>
      </c>
    </row>
    <row r="140" spans="1:19" s="85" customFormat="1" ht="15.75" hidden="1">
      <c r="A140" s="38" t="s">
        <v>52</v>
      </c>
      <c r="B140" s="54" t="s">
        <v>51</v>
      </c>
      <c r="C140" s="21" t="s">
        <v>132</v>
      </c>
      <c r="D140" s="21">
        <v>0</v>
      </c>
      <c r="E140" s="21"/>
      <c r="F140" s="21"/>
      <c r="G140" s="23">
        <f aca="true" t="shared" si="63" ref="G140:G145">SUM(D140:F140)</f>
        <v>0</v>
      </c>
      <c r="H140" s="21"/>
      <c r="I140" s="21"/>
      <c r="J140" s="188">
        <f aca="true" t="shared" si="64" ref="J140:J145">SUM(K140:S140)</f>
        <v>0</v>
      </c>
      <c r="K140" s="20"/>
      <c r="L140" s="20">
        <f>SUM(L141:L145)</f>
        <v>0</v>
      </c>
      <c r="M140" s="20">
        <f>SUM(M141:M145)</f>
        <v>0</v>
      </c>
      <c r="N140" s="20">
        <f>SUM(N141:N145)</f>
        <v>0</v>
      </c>
      <c r="O140" s="20">
        <f>SUM(O141:O145)</f>
        <v>0</v>
      </c>
      <c r="P140" s="20">
        <f>SUM(P141:P145)</f>
        <v>0</v>
      </c>
      <c r="Q140" s="20"/>
      <c r="R140" s="20"/>
      <c r="S140" s="115"/>
    </row>
    <row r="141" spans="1:19" s="53" customFormat="1" ht="15.75">
      <c r="A141" s="38" t="s">
        <v>52</v>
      </c>
      <c r="B141" s="54" t="s">
        <v>51</v>
      </c>
      <c r="C141" s="21" t="s">
        <v>133</v>
      </c>
      <c r="D141" s="21">
        <v>0</v>
      </c>
      <c r="E141" s="21"/>
      <c r="F141" s="21"/>
      <c r="G141" s="23">
        <f t="shared" si="63"/>
        <v>0</v>
      </c>
      <c r="H141" s="21"/>
      <c r="I141" s="245">
        <v>672</v>
      </c>
      <c r="J141" s="189">
        <f t="shared" si="64"/>
        <v>0</v>
      </c>
      <c r="K141" s="21"/>
      <c r="L141" s="21"/>
      <c r="M141" s="21"/>
      <c r="N141" s="21"/>
      <c r="O141" s="21"/>
      <c r="P141" s="21"/>
      <c r="Q141" s="21"/>
      <c r="R141" s="21"/>
      <c r="S141" s="113"/>
    </row>
    <row r="142" spans="1:19" s="85" customFormat="1" ht="15.75" hidden="1">
      <c r="A142" s="38" t="s">
        <v>52</v>
      </c>
      <c r="B142" s="54" t="s">
        <v>48</v>
      </c>
      <c r="C142" s="21" t="s">
        <v>132</v>
      </c>
      <c r="D142" s="21">
        <v>0</v>
      </c>
      <c r="E142" s="21"/>
      <c r="F142" s="21"/>
      <c r="G142" s="23">
        <f t="shared" si="63"/>
        <v>0</v>
      </c>
      <c r="H142" s="21"/>
      <c r="I142" s="245"/>
      <c r="J142" s="188">
        <f t="shared" si="64"/>
        <v>0</v>
      </c>
      <c r="K142" s="20"/>
      <c r="L142" s="20">
        <f>SUM(L143:L145)</f>
        <v>0</v>
      </c>
      <c r="M142" s="20">
        <f>SUM(M143:M145)</f>
        <v>0</v>
      </c>
      <c r="N142" s="20">
        <f>SUM(N143:N145)</f>
        <v>0</v>
      </c>
      <c r="O142" s="20">
        <f>SUM(O143:O145)</f>
        <v>0</v>
      </c>
      <c r="P142" s="20">
        <f>SUM(P143:P145)</f>
        <v>0</v>
      </c>
      <c r="Q142" s="20"/>
      <c r="R142" s="20"/>
      <c r="S142" s="115"/>
    </row>
    <row r="143" spans="1:19" s="53" customFormat="1" ht="15.75">
      <c r="A143" s="38" t="s">
        <v>52</v>
      </c>
      <c r="B143" s="54" t="s">
        <v>48</v>
      </c>
      <c r="C143" s="21" t="s">
        <v>133</v>
      </c>
      <c r="D143" s="21">
        <v>566</v>
      </c>
      <c r="E143" s="21"/>
      <c r="F143" s="21"/>
      <c r="G143" s="23">
        <f t="shared" si="63"/>
        <v>566</v>
      </c>
      <c r="H143" s="21"/>
      <c r="I143" s="245"/>
      <c r="J143" s="189">
        <f t="shared" si="64"/>
        <v>0</v>
      </c>
      <c r="K143" s="21"/>
      <c r="L143" s="21"/>
      <c r="M143" s="21"/>
      <c r="N143" s="21"/>
      <c r="O143" s="21"/>
      <c r="P143" s="21"/>
      <c r="Q143" s="21"/>
      <c r="R143" s="21"/>
      <c r="S143" s="113"/>
    </row>
    <row r="144" spans="1:19" s="85" customFormat="1" ht="15.75" hidden="1">
      <c r="A144" s="38" t="s">
        <v>52</v>
      </c>
      <c r="B144" s="54" t="s">
        <v>50</v>
      </c>
      <c r="C144" s="21" t="s">
        <v>132</v>
      </c>
      <c r="D144" s="21">
        <v>0</v>
      </c>
      <c r="E144" s="21"/>
      <c r="F144" s="21"/>
      <c r="G144" s="23">
        <f t="shared" si="63"/>
        <v>0</v>
      </c>
      <c r="H144" s="21"/>
      <c r="I144" s="245"/>
      <c r="J144" s="188">
        <f t="shared" si="64"/>
        <v>0</v>
      </c>
      <c r="K144" s="20"/>
      <c r="L144" s="20">
        <f>SUM(L145:L147)</f>
        <v>0</v>
      </c>
      <c r="M144" s="20">
        <f>SUM(M145:M147)</f>
        <v>0</v>
      </c>
      <c r="N144" s="20">
        <f>SUM(N145:N147)</f>
        <v>0</v>
      </c>
      <c r="O144" s="20">
        <f>SUM(O145:O147)</f>
        <v>0</v>
      </c>
      <c r="P144" s="20">
        <f>SUM(P145:P147)</f>
        <v>0</v>
      </c>
      <c r="Q144" s="20"/>
      <c r="R144" s="20"/>
      <c r="S144" s="115"/>
    </row>
    <row r="145" spans="1:19" s="53" customFormat="1" ht="15.75" hidden="1">
      <c r="A145" s="38" t="s">
        <v>52</v>
      </c>
      <c r="B145" s="54" t="s">
        <v>50</v>
      </c>
      <c r="C145" s="21" t="s">
        <v>131</v>
      </c>
      <c r="D145" s="21">
        <v>0</v>
      </c>
      <c r="E145" s="21"/>
      <c r="F145" s="21"/>
      <c r="G145" s="23">
        <f t="shared" si="63"/>
        <v>0</v>
      </c>
      <c r="H145" s="21"/>
      <c r="I145" s="245"/>
      <c r="J145" s="189">
        <f t="shared" si="64"/>
        <v>0</v>
      </c>
      <c r="K145" s="21"/>
      <c r="L145" s="21"/>
      <c r="M145" s="21"/>
      <c r="N145" s="21"/>
      <c r="O145" s="21"/>
      <c r="P145" s="21"/>
      <c r="Q145" s="21"/>
      <c r="R145" s="21"/>
      <c r="S145" s="113"/>
    </row>
    <row r="146" spans="1:19" s="85" customFormat="1" ht="17.25" customHeight="1">
      <c r="A146" s="40" t="s">
        <v>52</v>
      </c>
      <c r="B146" s="130"/>
      <c r="C146" s="130" t="s">
        <v>121</v>
      </c>
      <c r="D146" s="20">
        <f aca="true" t="shared" si="65" ref="D146:S146">SUM(D147:D152)</f>
        <v>0</v>
      </c>
      <c r="E146" s="20">
        <f t="shared" si="65"/>
        <v>0</v>
      </c>
      <c r="F146" s="20">
        <f t="shared" si="65"/>
        <v>0</v>
      </c>
      <c r="G146" s="20">
        <f t="shared" si="65"/>
        <v>0</v>
      </c>
      <c r="H146" s="20">
        <f t="shared" si="65"/>
        <v>0</v>
      </c>
      <c r="I146" s="246">
        <f t="shared" si="65"/>
        <v>672</v>
      </c>
      <c r="J146" s="188">
        <f t="shared" si="65"/>
        <v>0</v>
      </c>
      <c r="K146" s="20">
        <f t="shared" si="65"/>
        <v>0</v>
      </c>
      <c r="L146" s="20">
        <f t="shared" si="65"/>
        <v>0</v>
      </c>
      <c r="M146" s="20">
        <f t="shared" si="65"/>
        <v>0</v>
      </c>
      <c r="N146" s="20">
        <f t="shared" si="65"/>
        <v>0</v>
      </c>
      <c r="O146" s="20">
        <f t="shared" si="65"/>
        <v>0</v>
      </c>
      <c r="P146" s="20">
        <f t="shared" si="65"/>
        <v>0</v>
      </c>
      <c r="Q146" s="20">
        <f t="shared" si="65"/>
        <v>0</v>
      </c>
      <c r="R146" s="20">
        <f t="shared" si="65"/>
        <v>0</v>
      </c>
      <c r="S146" s="115">
        <f t="shared" si="65"/>
        <v>0</v>
      </c>
    </row>
    <row r="147" spans="1:19" s="53" customFormat="1" ht="17.25" customHeight="1" hidden="1">
      <c r="A147" s="38" t="s">
        <v>52</v>
      </c>
      <c r="B147" s="54" t="s">
        <v>100</v>
      </c>
      <c r="C147" s="21" t="s">
        <v>136</v>
      </c>
      <c r="D147" s="21">
        <v>0</v>
      </c>
      <c r="E147" s="21">
        <v>0</v>
      </c>
      <c r="F147" s="21"/>
      <c r="G147" s="23">
        <f aca="true" t="shared" si="66" ref="G147:G152">SUM(D147:F147)</f>
        <v>0</v>
      </c>
      <c r="H147" s="21"/>
      <c r="I147" s="21"/>
      <c r="J147" s="188"/>
      <c r="K147" s="21"/>
      <c r="L147" s="21"/>
      <c r="M147" s="21"/>
      <c r="N147" s="21"/>
      <c r="O147" s="21"/>
      <c r="P147" s="21"/>
      <c r="Q147" s="21"/>
      <c r="R147" s="21"/>
      <c r="S147" s="113"/>
    </row>
    <row r="148" spans="1:19" s="53" customFormat="1" ht="17.25" customHeight="1" hidden="1">
      <c r="A148" s="38" t="s">
        <v>52</v>
      </c>
      <c r="B148" s="54" t="s">
        <v>100</v>
      </c>
      <c r="C148" s="21" t="s">
        <v>137</v>
      </c>
      <c r="D148" s="21">
        <v>0</v>
      </c>
      <c r="E148" s="21"/>
      <c r="F148" s="21"/>
      <c r="G148" s="23">
        <f t="shared" si="66"/>
        <v>0</v>
      </c>
      <c r="H148" s="21"/>
      <c r="I148" s="21"/>
      <c r="J148" s="188"/>
      <c r="K148" s="21"/>
      <c r="L148" s="21"/>
      <c r="M148" s="21"/>
      <c r="N148" s="21"/>
      <c r="O148" s="21"/>
      <c r="P148" s="21"/>
      <c r="Q148" s="21"/>
      <c r="R148" s="21"/>
      <c r="S148" s="113"/>
    </row>
    <row r="149" spans="1:19" s="53" customFormat="1" ht="17.25" customHeight="1">
      <c r="A149" s="38" t="s">
        <v>52</v>
      </c>
      <c r="B149" s="54" t="s">
        <v>51</v>
      </c>
      <c r="C149" s="21" t="s">
        <v>137</v>
      </c>
      <c r="D149" s="21">
        <v>0</v>
      </c>
      <c r="E149" s="21"/>
      <c r="F149" s="21"/>
      <c r="G149" s="23">
        <f t="shared" si="66"/>
        <v>0</v>
      </c>
      <c r="H149" s="21"/>
      <c r="I149" s="245">
        <v>672</v>
      </c>
      <c r="J149" s="188"/>
      <c r="K149" s="21"/>
      <c r="L149" s="21"/>
      <c r="M149" s="21"/>
      <c r="N149" s="21"/>
      <c r="O149" s="21"/>
      <c r="P149" s="21"/>
      <c r="Q149" s="21"/>
      <c r="R149" s="21"/>
      <c r="S149" s="113"/>
    </row>
    <row r="150" spans="1:19" s="53" customFormat="1" ht="17.25" customHeight="1" hidden="1">
      <c r="A150" s="38" t="s">
        <v>52</v>
      </c>
      <c r="B150" s="54" t="s">
        <v>48</v>
      </c>
      <c r="C150" s="21" t="s">
        <v>137</v>
      </c>
      <c r="D150" s="21">
        <v>0</v>
      </c>
      <c r="E150" s="21"/>
      <c r="F150" s="21"/>
      <c r="G150" s="23">
        <f t="shared" si="66"/>
        <v>0</v>
      </c>
      <c r="H150" s="21"/>
      <c r="I150" s="21"/>
      <c r="J150" s="188"/>
      <c r="K150" s="21"/>
      <c r="L150" s="21"/>
      <c r="M150" s="21"/>
      <c r="N150" s="21"/>
      <c r="O150" s="21"/>
      <c r="P150" s="21"/>
      <c r="Q150" s="21"/>
      <c r="R150" s="21"/>
      <c r="S150" s="113"/>
    </row>
    <row r="151" spans="1:19" s="53" customFormat="1" ht="17.25" customHeight="1" hidden="1">
      <c r="A151" s="38" t="s">
        <v>52</v>
      </c>
      <c r="B151" s="54" t="s">
        <v>48</v>
      </c>
      <c r="C151" s="21" t="s">
        <v>122</v>
      </c>
      <c r="D151" s="21"/>
      <c r="E151" s="21"/>
      <c r="F151" s="21"/>
      <c r="G151" s="23">
        <f t="shared" si="66"/>
        <v>0</v>
      </c>
      <c r="H151" s="21"/>
      <c r="I151" s="21"/>
      <c r="J151" s="188"/>
      <c r="K151" s="21"/>
      <c r="L151" s="21"/>
      <c r="M151" s="21"/>
      <c r="N151" s="21"/>
      <c r="O151" s="21"/>
      <c r="P151" s="21"/>
      <c r="Q151" s="21"/>
      <c r="R151" s="21"/>
      <c r="S151" s="113"/>
    </row>
    <row r="152" spans="1:19" s="53" customFormat="1" ht="17.25" customHeight="1" hidden="1">
      <c r="A152" s="38" t="s">
        <v>52</v>
      </c>
      <c r="B152" s="54" t="s">
        <v>48</v>
      </c>
      <c r="C152" s="21" t="s">
        <v>123</v>
      </c>
      <c r="D152" s="21"/>
      <c r="E152" s="21"/>
      <c r="F152" s="21"/>
      <c r="G152" s="23">
        <f t="shared" si="66"/>
        <v>0</v>
      </c>
      <c r="H152" s="21"/>
      <c r="I152" s="21"/>
      <c r="J152" s="188"/>
      <c r="K152" s="21"/>
      <c r="L152" s="21"/>
      <c r="M152" s="21"/>
      <c r="N152" s="21"/>
      <c r="O152" s="21"/>
      <c r="P152" s="21"/>
      <c r="Q152" s="21"/>
      <c r="R152" s="21"/>
      <c r="S152" s="113"/>
    </row>
    <row r="153" spans="1:19" s="85" customFormat="1" ht="20.25" customHeight="1">
      <c r="A153" s="40" t="s">
        <v>52</v>
      </c>
      <c r="B153" s="84"/>
      <c r="C153" s="20" t="s">
        <v>138</v>
      </c>
      <c r="D153" s="65">
        <f aca="true" t="shared" si="67" ref="D153:S153">SUM(D154:D155)</f>
        <v>0</v>
      </c>
      <c r="E153" s="65">
        <f t="shared" si="67"/>
        <v>0</v>
      </c>
      <c r="F153" s="65">
        <f t="shared" si="67"/>
        <v>0</v>
      </c>
      <c r="G153" s="65">
        <f t="shared" si="67"/>
        <v>0</v>
      </c>
      <c r="H153" s="65">
        <f t="shared" si="67"/>
        <v>0</v>
      </c>
      <c r="I153" s="65">
        <f t="shared" si="67"/>
        <v>230</v>
      </c>
      <c r="J153" s="188">
        <f t="shared" si="67"/>
        <v>0</v>
      </c>
      <c r="K153" s="65">
        <f t="shared" si="67"/>
        <v>0</v>
      </c>
      <c r="L153" s="65">
        <f t="shared" si="67"/>
        <v>0</v>
      </c>
      <c r="M153" s="65">
        <f t="shared" si="67"/>
        <v>0</v>
      </c>
      <c r="N153" s="65">
        <f t="shared" si="67"/>
        <v>0</v>
      </c>
      <c r="O153" s="65">
        <f t="shared" si="67"/>
        <v>0</v>
      </c>
      <c r="P153" s="65">
        <f t="shared" si="67"/>
        <v>0</v>
      </c>
      <c r="Q153" s="65">
        <f t="shared" si="67"/>
        <v>0</v>
      </c>
      <c r="R153" s="65">
        <f t="shared" si="67"/>
        <v>0</v>
      </c>
      <c r="S153" s="162">
        <f t="shared" si="67"/>
        <v>0</v>
      </c>
    </row>
    <row r="154" spans="1:19" s="85" customFormat="1" ht="15.75" hidden="1">
      <c r="A154" s="38" t="s">
        <v>52</v>
      </c>
      <c r="B154" s="54" t="s">
        <v>53</v>
      </c>
      <c r="C154" s="128" t="s">
        <v>139</v>
      </c>
      <c r="D154" s="94">
        <v>0</v>
      </c>
      <c r="E154" s="94"/>
      <c r="F154" s="94"/>
      <c r="G154" s="23">
        <f>SUM(D154:F154)</f>
        <v>0</v>
      </c>
      <c r="H154" s="21"/>
      <c r="I154" s="21"/>
      <c r="J154" s="188"/>
      <c r="K154" s="77"/>
      <c r="L154" s="20"/>
      <c r="M154" s="20"/>
      <c r="N154" s="20"/>
      <c r="O154" s="20"/>
      <c r="P154" s="20"/>
      <c r="Q154" s="20"/>
      <c r="R154" s="20"/>
      <c r="S154" s="115"/>
    </row>
    <row r="155" spans="1:19" s="85" customFormat="1" ht="15.75">
      <c r="A155" s="38" t="s">
        <v>52</v>
      </c>
      <c r="B155" s="54" t="s">
        <v>53</v>
      </c>
      <c r="C155" s="128" t="s">
        <v>140</v>
      </c>
      <c r="D155" s="94">
        <v>0</v>
      </c>
      <c r="E155" s="94"/>
      <c r="F155" s="94"/>
      <c r="G155" s="23">
        <f>SUM(D155:F155)</f>
        <v>0</v>
      </c>
      <c r="H155" s="21"/>
      <c r="I155" s="245">
        <v>230</v>
      </c>
      <c r="J155" s="188"/>
      <c r="K155" s="77"/>
      <c r="L155" s="20"/>
      <c r="M155" s="20"/>
      <c r="N155" s="20"/>
      <c r="O155" s="20"/>
      <c r="P155" s="20"/>
      <c r="Q155" s="20"/>
      <c r="R155" s="20"/>
      <c r="S155" s="115"/>
    </row>
    <row r="156" spans="1:19" s="85" customFormat="1" ht="16.5" customHeight="1">
      <c r="A156" s="40" t="s">
        <v>34</v>
      </c>
      <c r="B156" s="373" t="s">
        <v>90</v>
      </c>
      <c r="C156" s="374"/>
      <c r="D156" s="25">
        <f aca="true" t="shared" si="68" ref="D156:S156">SUM(D157:D173)</f>
        <v>172</v>
      </c>
      <c r="E156" s="25">
        <f t="shared" si="68"/>
        <v>0</v>
      </c>
      <c r="F156" s="25">
        <f t="shared" si="68"/>
        <v>0</v>
      </c>
      <c r="G156" s="25">
        <f t="shared" si="68"/>
        <v>172</v>
      </c>
      <c r="H156" s="25">
        <f t="shared" si="68"/>
        <v>0</v>
      </c>
      <c r="I156" s="25">
        <f t="shared" si="68"/>
        <v>575</v>
      </c>
      <c r="J156" s="188">
        <f t="shared" si="68"/>
        <v>50</v>
      </c>
      <c r="K156" s="25">
        <f t="shared" si="68"/>
        <v>50</v>
      </c>
      <c r="L156" s="25">
        <f t="shared" si="68"/>
        <v>0</v>
      </c>
      <c r="M156" s="25">
        <f t="shared" si="68"/>
        <v>0</v>
      </c>
      <c r="N156" s="25">
        <f t="shared" si="68"/>
        <v>0</v>
      </c>
      <c r="O156" s="25">
        <f t="shared" si="68"/>
        <v>0</v>
      </c>
      <c r="P156" s="25">
        <f t="shared" si="68"/>
        <v>0</v>
      </c>
      <c r="Q156" s="25">
        <f t="shared" si="68"/>
        <v>0</v>
      </c>
      <c r="R156" s="25">
        <f t="shared" si="68"/>
        <v>0</v>
      </c>
      <c r="S156" s="98">
        <f t="shared" si="68"/>
        <v>0</v>
      </c>
    </row>
    <row r="157" spans="1:19" s="10" customFormat="1" ht="17.25" customHeight="1">
      <c r="A157" s="38" t="s">
        <v>34</v>
      </c>
      <c r="B157" s="8">
        <v>223</v>
      </c>
      <c r="C157" s="9" t="s">
        <v>56</v>
      </c>
      <c r="D157" s="92">
        <v>57</v>
      </c>
      <c r="E157" s="92"/>
      <c r="F157" s="92"/>
      <c r="G157" s="23">
        <f aca="true" t="shared" si="69" ref="G157:G173">SUM(D157:F157)</f>
        <v>57</v>
      </c>
      <c r="H157" s="92"/>
      <c r="I157" s="237">
        <v>97</v>
      </c>
      <c r="J157" s="189">
        <f aca="true" t="shared" si="70" ref="J157:J173">SUM(K157:S157)</f>
        <v>30</v>
      </c>
      <c r="K157" s="18">
        <v>30</v>
      </c>
      <c r="L157" s="18">
        <v>0</v>
      </c>
      <c r="M157" s="18"/>
      <c r="N157" s="18"/>
      <c r="O157" s="18"/>
      <c r="P157" s="18"/>
      <c r="Q157" s="18"/>
      <c r="R157" s="18"/>
      <c r="S157" s="99"/>
    </row>
    <row r="158" spans="1:19" s="10" customFormat="1" ht="17.25" customHeight="1">
      <c r="A158" s="38" t="s">
        <v>34</v>
      </c>
      <c r="B158" s="8">
        <v>225</v>
      </c>
      <c r="C158" s="9" t="s">
        <v>56</v>
      </c>
      <c r="D158" s="92">
        <v>0</v>
      </c>
      <c r="E158" s="92"/>
      <c r="F158" s="92"/>
      <c r="G158" s="23">
        <f t="shared" si="69"/>
        <v>0</v>
      </c>
      <c r="H158" s="92"/>
      <c r="I158" s="237">
        <v>280</v>
      </c>
      <c r="J158" s="189">
        <f t="shared" si="70"/>
        <v>5</v>
      </c>
      <c r="K158" s="18">
        <v>5</v>
      </c>
      <c r="L158" s="18"/>
      <c r="M158" s="18"/>
      <c r="N158" s="18"/>
      <c r="O158" s="18"/>
      <c r="P158" s="18"/>
      <c r="Q158" s="18"/>
      <c r="R158" s="18"/>
      <c r="S158" s="99"/>
    </row>
    <row r="159" spans="1:19" s="10" customFormat="1" ht="15.75" hidden="1">
      <c r="A159" s="38" t="s">
        <v>34</v>
      </c>
      <c r="B159" s="8">
        <v>225</v>
      </c>
      <c r="C159" s="9" t="s">
        <v>118</v>
      </c>
      <c r="D159" s="18">
        <v>0</v>
      </c>
      <c r="E159" s="18"/>
      <c r="F159" s="18"/>
      <c r="G159" s="23">
        <f t="shared" si="69"/>
        <v>0</v>
      </c>
      <c r="H159" s="18"/>
      <c r="I159" s="238"/>
      <c r="J159" s="189">
        <f t="shared" si="70"/>
        <v>0</v>
      </c>
      <c r="K159" s="18"/>
      <c r="L159" s="18"/>
      <c r="M159" s="18"/>
      <c r="N159" s="18"/>
      <c r="O159" s="18"/>
      <c r="P159" s="18"/>
      <c r="Q159" s="18"/>
      <c r="R159" s="18"/>
      <c r="S159" s="99"/>
    </row>
    <row r="160" spans="1:19" s="10" customFormat="1" ht="15.75" hidden="1">
      <c r="A160" s="38" t="s">
        <v>34</v>
      </c>
      <c r="B160" s="8">
        <v>226</v>
      </c>
      <c r="C160" s="9" t="s">
        <v>56</v>
      </c>
      <c r="D160" s="18">
        <v>0</v>
      </c>
      <c r="E160" s="18"/>
      <c r="F160" s="18"/>
      <c r="G160" s="23">
        <f t="shared" si="69"/>
        <v>0</v>
      </c>
      <c r="H160" s="18"/>
      <c r="I160" s="238"/>
      <c r="J160" s="189">
        <f t="shared" si="70"/>
        <v>0</v>
      </c>
      <c r="K160" s="18"/>
      <c r="L160" s="18"/>
      <c r="M160" s="18"/>
      <c r="N160" s="18"/>
      <c r="O160" s="18"/>
      <c r="P160" s="18"/>
      <c r="Q160" s="18"/>
      <c r="R160" s="18"/>
      <c r="S160" s="99"/>
    </row>
    <row r="161" spans="1:19" s="10" customFormat="1" ht="15.75" hidden="1">
      <c r="A161" s="38" t="s">
        <v>34</v>
      </c>
      <c r="B161" s="8">
        <v>310</v>
      </c>
      <c r="C161" s="9" t="s">
        <v>56</v>
      </c>
      <c r="D161" s="18">
        <v>0</v>
      </c>
      <c r="E161" s="18"/>
      <c r="F161" s="18"/>
      <c r="G161" s="23">
        <f t="shared" si="69"/>
        <v>0</v>
      </c>
      <c r="H161" s="18"/>
      <c r="I161" s="238"/>
      <c r="J161" s="189">
        <f t="shared" si="70"/>
        <v>0</v>
      </c>
      <c r="K161" s="18"/>
      <c r="L161" s="18"/>
      <c r="M161" s="18"/>
      <c r="N161" s="18"/>
      <c r="O161" s="18"/>
      <c r="P161" s="18"/>
      <c r="Q161" s="18"/>
      <c r="R161" s="18"/>
      <c r="S161" s="99"/>
    </row>
    <row r="162" spans="1:19" s="10" customFormat="1" ht="15.75" hidden="1">
      <c r="A162" s="38" t="s">
        <v>34</v>
      </c>
      <c r="B162" s="8">
        <v>340</v>
      </c>
      <c r="C162" s="9" t="s">
        <v>56</v>
      </c>
      <c r="D162" s="18">
        <v>0</v>
      </c>
      <c r="E162" s="18"/>
      <c r="F162" s="18"/>
      <c r="G162" s="23">
        <f t="shared" si="69"/>
        <v>0</v>
      </c>
      <c r="H162" s="18"/>
      <c r="I162" s="238"/>
      <c r="J162" s="189">
        <f t="shared" si="70"/>
        <v>0</v>
      </c>
      <c r="K162" s="18"/>
      <c r="L162" s="18"/>
      <c r="M162" s="18"/>
      <c r="N162" s="18"/>
      <c r="O162" s="18"/>
      <c r="P162" s="18"/>
      <c r="Q162" s="18"/>
      <c r="R162" s="18"/>
      <c r="S162" s="99"/>
    </row>
    <row r="163" spans="1:19" s="10" customFormat="1" ht="17.25" customHeight="1" hidden="1">
      <c r="A163" s="38" t="s">
        <v>34</v>
      </c>
      <c r="B163" s="8">
        <v>225</v>
      </c>
      <c r="C163" s="9" t="s">
        <v>91</v>
      </c>
      <c r="D163" s="18"/>
      <c r="E163" s="18"/>
      <c r="F163" s="18"/>
      <c r="G163" s="23">
        <f t="shared" si="69"/>
        <v>0</v>
      </c>
      <c r="H163" s="18"/>
      <c r="I163" s="238"/>
      <c r="J163" s="189">
        <f t="shared" si="70"/>
        <v>0</v>
      </c>
      <c r="K163" s="18"/>
      <c r="L163" s="18"/>
      <c r="M163" s="18"/>
      <c r="N163" s="18"/>
      <c r="O163" s="18"/>
      <c r="P163" s="18"/>
      <c r="Q163" s="18"/>
      <c r="R163" s="18"/>
      <c r="S163" s="99"/>
    </row>
    <row r="164" spans="1:19" s="10" customFormat="1" ht="17.25" customHeight="1" hidden="1">
      <c r="A164" s="38" t="s">
        <v>34</v>
      </c>
      <c r="B164" s="8">
        <v>340</v>
      </c>
      <c r="C164" s="9" t="s">
        <v>91</v>
      </c>
      <c r="D164" s="18"/>
      <c r="E164" s="18"/>
      <c r="F164" s="18"/>
      <c r="G164" s="23">
        <f t="shared" si="69"/>
        <v>0</v>
      </c>
      <c r="H164" s="18"/>
      <c r="I164" s="238"/>
      <c r="J164" s="189">
        <f t="shared" si="70"/>
        <v>0</v>
      </c>
      <c r="K164" s="18"/>
      <c r="L164" s="18"/>
      <c r="M164" s="18"/>
      <c r="N164" s="18"/>
      <c r="O164" s="18"/>
      <c r="P164" s="18"/>
      <c r="Q164" s="18"/>
      <c r="R164" s="18"/>
      <c r="S164" s="99"/>
    </row>
    <row r="165" spans="1:19" s="10" customFormat="1" ht="17.25" customHeight="1">
      <c r="A165" s="38" t="s">
        <v>34</v>
      </c>
      <c r="B165" s="8">
        <v>225</v>
      </c>
      <c r="C165" s="9" t="s">
        <v>57</v>
      </c>
      <c r="D165" s="18">
        <v>0</v>
      </c>
      <c r="E165" s="18"/>
      <c r="F165" s="18"/>
      <c r="G165" s="23">
        <f t="shared" si="69"/>
        <v>0</v>
      </c>
      <c r="H165" s="18"/>
      <c r="I165" s="238">
        <v>105</v>
      </c>
      <c r="J165" s="189">
        <f t="shared" si="70"/>
        <v>0</v>
      </c>
      <c r="K165" s="18"/>
      <c r="L165" s="18"/>
      <c r="M165" s="18"/>
      <c r="N165" s="18"/>
      <c r="O165" s="18"/>
      <c r="P165" s="18"/>
      <c r="Q165" s="18"/>
      <c r="R165" s="18"/>
      <c r="S165" s="99"/>
    </row>
    <row r="166" spans="1:19" s="10" customFormat="1" ht="17.25" customHeight="1" hidden="1">
      <c r="A166" s="38" t="s">
        <v>34</v>
      </c>
      <c r="B166" s="8">
        <v>226</v>
      </c>
      <c r="C166" s="9" t="s">
        <v>57</v>
      </c>
      <c r="D166" s="18"/>
      <c r="E166" s="18"/>
      <c r="F166" s="18"/>
      <c r="G166" s="23">
        <f t="shared" si="69"/>
        <v>0</v>
      </c>
      <c r="H166" s="18"/>
      <c r="I166" s="238"/>
      <c r="J166" s="189">
        <f t="shared" si="70"/>
        <v>0</v>
      </c>
      <c r="K166" s="18"/>
      <c r="L166" s="18"/>
      <c r="M166" s="18"/>
      <c r="N166" s="18"/>
      <c r="O166" s="18"/>
      <c r="P166" s="18"/>
      <c r="Q166" s="18"/>
      <c r="R166" s="18"/>
      <c r="S166" s="99"/>
    </row>
    <row r="167" spans="1:19" s="10" customFormat="1" ht="17.25" customHeight="1" hidden="1">
      <c r="A167" s="38" t="s">
        <v>34</v>
      </c>
      <c r="B167" s="8">
        <v>340</v>
      </c>
      <c r="C167" s="9" t="s">
        <v>57</v>
      </c>
      <c r="D167" s="18"/>
      <c r="E167" s="18"/>
      <c r="F167" s="18"/>
      <c r="G167" s="23">
        <f t="shared" si="69"/>
        <v>0</v>
      </c>
      <c r="H167" s="18"/>
      <c r="I167" s="238"/>
      <c r="J167" s="189">
        <f t="shared" si="70"/>
        <v>0</v>
      </c>
      <c r="K167" s="18"/>
      <c r="L167" s="18"/>
      <c r="M167" s="18"/>
      <c r="N167" s="18"/>
      <c r="O167" s="18"/>
      <c r="P167" s="18"/>
      <c r="Q167" s="18"/>
      <c r="R167" s="18"/>
      <c r="S167" s="99"/>
    </row>
    <row r="168" spans="1:19" s="10" customFormat="1" ht="17.25" customHeight="1" hidden="1">
      <c r="A168" s="38" t="s">
        <v>34</v>
      </c>
      <c r="B168" s="8">
        <v>222</v>
      </c>
      <c r="C168" s="9" t="s">
        <v>54</v>
      </c>
      <c r="D168" s="18"/>
      <c r="E168" s="18"/>
      <c r="F168" s="18"/>
      <c r="G168" s="23">
        <f t="shared" si="69"/>
        <v>0</v>
      </c>
      <c r="H168" s="18"/>
      <c r="I168" s="238"/>
      <c r="J168" s="189">
        <f t="shared" si="70"/>
        <v>0</v>
      </c>
      <c r="K168" s="18"/>
      <c r="L168" s="18"/>
      <c r="M168" s="18"/>
      <c r="N168" s="18"/>
      <c r="O168" s="18"/>
      <c r="P168" s="18"/>
      <c r="Q168" s="18"/>
      <c r="R168" s="18"/>
      <c r="S168" s="99"/>
    </row>
    <row r="169" spans="1:19" s="10" customFormat="1" ht="17.25" customHeight="1">
      <c r="A169" s="38" t="s">
        <v>34</v>
      </c>
      <c r="B169" s="8">
        <v>225</v>
      </c>
      <c r="C169" s="9" t="s">
        <v>54</v>
      </c>
      <c r="D169" s="18">
        <v>16</v>
      </c>
      <c r="E169" s="18"/>
      <c r="F169" s="18"/>
      <c r="G169" s="23">
        <f t="shared" si="69"/>
        <v>16</v>
      </c>
      <c r="H169" s="18"/>
      <c r="I169" s="238"/>
      <c r="J169" s="189">
        <f t="shared" si="70"/>
        <v>5</v>
      </c>
      <c r="K169" s="18">
        <v>5</v>
      </c>
      <c r="L169" s="18"/>
      <c r="M169" s="18"/>
      <c r="N169" s="18"/>
      <c r="O169" s="18"/>
      <c r="P169" s="18"/>
      <c r="Q169" s="18"/>
      <c r="R169" s="18"/>
      <c r="S169" s="99"/>
    </row>
    <row r="170" spans="1:19" s="10" customFormat="1" ht="17.25" customHeight="1">
      <c r="A170" s="38" t="s">
        <v>34</v>
      </c>
      <c r="B170" s="8">
        <v>226</v>
      </c>
      <c r="C170" s="9" t="s">
        <v>54</v>
      </c>
      <c r="D170" s="18">
        <v>0</v>
      </c>
      <c r="E170" s="18"/>
      <c r="F170" s="18"/>
      <c r="G170" s="23">
        <f t="shared" si="69"/>
        <v>0</v>
      </c>
      <c r="H170" s="18"/>
      <c r="I170" s="238">
        <v>71</v>
      </c>
      <c r="J170" s="189">
        <f t="shared" si="70"/>
        <v>0</v>
      </c>
      <c r="K170" s="18"/>
      <c r="L170" s="18"/>
      <c r="M170" s="18"/>
      <c r="N170" s="18"/>
      <c r="O170" s="18"/>
      <c r="P170" s="18"/>
      <c r="Q170" s="18"/>
      <c r="R170" s="18"/>
      <c r="S170" s="99"/>
    </row>
    <row r="171" spans="1:19" s="10" customFormat="1" ht="16.5" customHeight="1" hidden="1">
      <c r="A171" s="38" t="s">
        <v>34</v>
      </c>
      <c r="B171" s="8">
        <v>290</v>
      </c>
      <c r="C171" s="9" t="s">
        <v>54</v>
      </c>
      <c r="D171" s="18">
        <v>0</v>
      </c>
      <c r="E171" s="18"/>
      <c r="F171" s="18"/>
      <c r="G171" s="23">
        <f t="shared" si="69"/>
        <v>0</v>
      </c>
      <c r="H171" s="18"/>
      <c r="I171" s="238"/>
      <c r="J171" s="189">
        <f t="shared" si="70"/>
        <v>0</v>
      </c>
      <c r="K171" s="18"/>
      <c r="L171" s="18"/>
      <c r="M171" s="18"/>
      <c r="N171" s="18"/>
      <c r="O171" s="18"/>
      <c r="P171" s="18"/>
      <c r="Q171" s="18"/>
      <c r="R171" s="18"/>
      <c r="S171" s="99"/>
    </row>
    <row r="172" spans="1:19" s="10" customFormat="1" ht="15.75">
      <c r="A172" s="38" t="s">
        <v>34</v>
      </c>
      <c r="B172" s="8">
        <v>310</v>
      </c>
      <c r="C172" s="9" t="s">
        <v>54</v>
      </c>
      <c r="D172" s="18">
        <v>66</v>
      </c>
      <c r="E172" s="18"/>
      <c r="F172" s="18"/>
      <c r="G172" s="23">
        <f t="shared" si="69"/>
        <v>66</v>
      </c>
      <c r="H172" s="18"/>
      <c r="I172" s="238"/>
      <c r="J172" s="189">
        <f t="shared" si="70"/>
        <v>5</v>
      </c>
      <c r="K172" s="18">
        <v>5</v>
      </c>
      <c r="L172" s="18"/>
      <c r="M172" s="18"/>
      <c r="N172" s="18"/>
      <c r="O172" s="18"/>
      <c r="P172" s="18"/>
      <c r="Q172" s="18"/>
      <c r="R172" s="18"/>
      <c r="S172" s="99"/>
    </row>
    <row r="173" spans="1:19" s="10" customFormat="1" ht="15.75">
      <c r="A173" s="38" t="s">
        <v>34</v>
      </c>
      <c r="B173" s="8">
        <v>340</v>
      </c>
      <c r="C173" s="9" t="s">
        <v>54</v>
      </c>
      <c r="D173" s="18">
        <v>33</v>
      </c>
      <c r="E173" s="18"/>
      <c r="F173" s="18"/>
      <c r="G173" s="23">
        <f t="shared" si="69"/>
        <v>33</v>
      </c>
      <c r="H173" s="18"/>
      <c r="I173" s="238">
        <v>22</v>
      </c>
      <c r="J173" s="189">
        <f t="shared" si="70"/>
        <v>5</v>
      </c>
      <c r="K173" s="18">
        <v>5</v>
      </c>
      <c r="L173" s="18"/>
      <c r="M173" s="18"/>
      <c r="N173" s="18"/>
      <c r="O173" s="18"/>
      <c r="P173" s="18"/>
      <c r="Q173" s="18"/>
      <c r="R173" s="18"/>
      <c r="S173" s="99"/>
    </row>
    <row r="174" spans="1:19" s="29" customFormat="1" ht="17.25" customHeight="1">
      <c r="A174" s="369" t="s">
        <v>32</v>
      </c>
      <c r="B174" s="370"/>
      <c r="C174" s="370"/>
      <c r="D174" s="26">
        <f aca="true" t="shared" si="71" ref="D174:S174">SUM(D133,D138,D156)</f>
        <v>2196</v>
      </c>
      <c r="E174" s="26">
        <f t="shared" si="71"/>
        <v>0</v>
      </c>
      <c r="F174" s="26">
        <f t="shared" si="71"/>
        <v>0</v>
      </c>
      <c r="G174" s="26">
        <f t="shared" si="71"/>
        <v>2196</v>
      </c>
      <c r="H174" s="26">
        <f t="shared" si="71"/>
        <v>0</v>
      </c>
      <c r="I174" s="26">
        <f t="shared" si="71"/>
        <v>4873</v>
      </c>
      <c r="J174" s="191">
        <f t="shared" si="71"/>
        <v>50</v>
      </c>
      <c r="K174" s="26">
        <f t="shared" si="71"/>
        <v>50</v>
      </c>
      <c r="L174" s="26">
        <f t="shared" si="71"/>
        <v>0</v>
      </c>
      <c r="M174" s="26">
        <f t="shared" si="71"/>
        <v>0</v>
      </c>
      <c r="N174" s="26">
        <f t="shared" si="71"/>
        <v>0</v>
      </c>
      <c r="O174" s="26">
        <f t="shared" si="71"/>
        <v>0</v>
      </c>
      <c r="P174" s="26">
        <f t="shared" si="71"/>
        <v>0</v>
      </c>
      <c r="Q174" s="26">
        <f t="shared" si="71"/>
        <v>0</v>
      </c>
      <c r="R174" s="26">
        <f t="shared" si="71"/>
        <v>0</v>
      </c>
      <c r="S174" s="105">
        <f t="shared" si="71"/>
        <v>0</v>
      </c>
    </row>
    <row r="175" spans="1:19" s="50" customFormat="1" ht="18.75" hidden="1">
      <c r="A175" s="375" t="s">
        <v>75</v>
      </c>
      <c r="B175" s="376"/>
      <c r="C175" s="377"/>
      <c r="D175" s="30"/>
      <c r="E175" s="30"/>
      <c r="F175" s="30"/>
      <c r="G175" s="30"/>
      <c r="H175" s="30"/>
      <c r="I175" s="30"/>
      <c r="J175" s="191"/>
      <c r="K175" s="30"/>
      <c r="L175" s="30"/>
      <c r="M175" s="30"/>
      <c r="N175" s="30"/>
      <c r="O175" s="30"/>
      <c r="P175" s="30"/>
      <c r="Q175" s="30"/>
      <c r="R175" s="30"/>
      <c r="S175" s="112"/>
    </row>
    <row r="176" spans="1:19" s="51" customFormat="1" ht="18" customHeight="1" hidden="1">
      <c r="A176" s="42" t="s">
        <v>76</v>
      </c>
      <c r="B176" s="22" t="s">
        <v>51</v>
      </c>
      <c r="C176" s="33" t="s">
        <v>82</v>
      </c>
      <c r="D176" s="21"/>
      <c r="E176" s="21"/>
      <c r="F176" s="21"/>
      <c r="G176" s="21"/>
      <c r="H176" s="21"/>
      <c r="I176" s="21"/>
      <c r="J176" s="189">
        <f>SUM(K176:S176)</f>
        <v>0</v>
      </c>
      <c r="K176" s="21"/>
      <c r="L176" s="21"/>
      <c r="M176" s="21"/>
      <c r="N176" s="21"/>
      <c r="O176" s="21"/>
      <c r="P176" s="21"/>
      <c r="Q176" s="21"/>
      <c r="R176" s="21"/>
      <c r="S176" s="113"/>
    </row>
    <row r="177" spans="1:19" s="51" customFormat="1" ht="13.5" customHeight="1" hidden="1">
      <c r="A177" s="42" t="s">
        <v>76</v>
      </c>
      <c r="B177" s="22" t="s">
        <v>48</v>
      </c>
      <c r="C177" s="33" t="s">
        <v>83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189">
        <f>SUM(K177:S177)</f>
        <v>0</v>
      </c>
      <c r="K177" s="21"/>
      <c r="L177" s="21"/>
      <c r="M177" s="21"/>
      <c r="N177" s="21"/>
      <c r="O177" s="21"/>
      <c r="P177" s="21"/>
      <c r="Q177" s="21"/>
      <c r="R177" s="21"/>
      <c r="S177" s="113"/>
    </row>
    <row r="178" spans="1:19" s="51" customFormat="1" ht="15.75" hidden="1">
      <c r="A178" s="42" t="s">
        <v>76</v>
      </c>
      <c r="B178" s="22" t="s">
        <v>50</v>
      </c>
      <c r="C178" s="33" t="s">
        <v>83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189"/>
      <c r="K178" s="21"/>
      <c r="L178" s="21"/>
      <c r="M178" s="21"/>
      <c r="N178" s="21"/>
      <c r="O178" s="21"/>
      <c r="P178" s="21"/>
      <c r="Q178" s="21"/>
      <c r="R178" s="21"/>
      <c r="S178" s="113"/>
    </row>
    <row r="179" spans="1:19" s="52" customFormat="1" ht="16.5" customHeight="1" hidden="1">
      <c r="A179" s="369" t="s">
        <v>77</v>
      </c>
      <c r="B179" s="370"/>
      <c r="C179" s="370"/>
      <c r="D179" s="27">
        <f aca="true" t="shared" si="72" ref="D179:S179">SUM(D176:D178)</f>
        <v>0</v>
      </c>
      <c r="E179" s="27">
        <f t="shared" si="72"/>
        <v>0</v>
      </c>
      <c r="F179" s="27">
        <f t="shared" si="72"/>
        <v>0</v>
      </c>
      <c r="G179" s="27">
        <f t="shared" si="72"/>
        <v>0</v>
      </c>
      <c r="H179" s="27">
        <f t="shared" si="72"/>
        <v>0</v>
      </c>
      <c r="I179" s="27">
        <f t="shared" si="72"/>
        <v>0</v>
      </c>
      <c r="J179" s="191">
        <f t="shared" si="72"/>
        <v>0</v>
      </c>
      <c r="K179" s="27">
        <f t="shared" si="72"/>
        <v>0</v>
      </c>
      <c r="L179" s="27">
        <f t="shared" si="72"/>
        <v>0</v>
      </c>
      <c r="M179" s="27">
        <f t="shared" si="72"/>
        <v>0</v>
      </c>
      <c r="N179" s="27">
        <f t="shared" si="72"/>
        <v>0</v>
      </c>
      <c r="O179" s="27">
        <f t="shared" si="72"/>
        <v>0</v>
      </c>
      <c r="P179" s="27">
        <f t="shared" si="72"/>
        <v>0</v>
      </c>
      <c r="Q179" s="27">
        <f t="shared" si="72"/>
        <v>0</v>
      </c>
      <c r="R179" s="27">
        <f t="shared" si="72"/>
        <v>0</v>
      </c>
      <c r="S179" s="114">
        <f t="shared" si="72"/>
        <v>0</v>
      </c>
    </row>
    <row r="180" spans="1:19" ht="21.75" customHeight="1">
      <c r="A180" s="385" t="s">
        <v>111</v>
      </c>
      <c r="B180" s="386"/>
      <c r="C180" s="386"/>
      <c r="D180" s="49"/>
      <c r="E180" s="49"/>
      <c r="F180" s="49"/>
      <c r="G180" s="49"/>
      <c r="H180" s="49"/>
      <c r="I180" s="49"/>
      <c r="J180" s="193"/>
      <c r="K180" s="49"/>
      <c r="L180" s="49"/>
      <c r="M180" s="49"/>
      <c r="N180" s="49"/>
      <c r="O180" s="49"/>
      <c r="P180" s="49"/>
      <c r="Q180" s="49"/>
      <c r="R180" s="49"/>
      <c r="S180" s="117"/>
    </row>
    <row r="181" spans="1:19" s="10" customFormat="1" ht="15" customHeight="1" hidden="1">
      <c r="A181" s="42" t="s">
        <v>38</v>
      </c>
      <c r="B181" s="22" t="s">
        <v>80</v>
      </c>
      <c r="C181" s="56" t="s">
        <v>2</v>
      </c>
      <c r="D181" s="23"/>
      <c r="E181" s="23"/>
      <c r="F181" s="23"/>
      <c r="G181" s="23"/>
      <c r="H181" s="23"/>
      <c r="I181" s="23"/>
      <c r="J181" s="189">
        <f aca="true" t="shared" si="73" ref="J181:J186">SUM(K181:S181)</f>
        <v>0</v>
      </c>
      <c r="K181" s="23"/>
      <c r="L181" s="23"/>
      <c r="M181" s="23"/>
      <c r="N181" s="23"/>
      <c r="O181" s="23"/>
      <c r="P181" s="23"/>
      <c r="Q181" s="23"/>
      <c r="R181" s="23"/>
      <c r="S181" s="118"/>
    </row>
    <row r="182" spans="1:19" s="10" customFormat="1" ht="15" customHeight="1">
      <c r="A182" s="42" t="s">
        <v>38</v>
      </c>
      <c r="B182" s="22" t="s">
        <v>81</v>
      </c>
      <c r="C182" s="56" t="s">
        <v>6</v>
      </c>
      <c r="D182" s="23">
        <v>0</v>
      </c>
      <c r="E182" s="23">
        <v>0</v>
      </c>
      <c r="F182" s="23">
        <v>0</v>
      </c>
      <c r="G182" s="23">
        <f>SUM(D182:F182)</f>
        <v>0</v>
      </c>
      <c r="H182" s="23"/>
      <c r="I182" s="164">
        <v>42</v>
      </c>
      <c r="J182" s="189">
        <f t="shared" si="73"/>
        <v>0</v>
      </c>
      <c r="K182" s="23"/>
      <c r="L182" s="23"/>
      <c r="M182" s="23"/>
      <c r="N182" s="23"/>
      <c r="O182" s="23"/>
      <c r="P182" s="23"/>
      <c r="Q182" s="23"/>
      <c r="R182" s="23"/>
      <c r="S182" s="118"/>
    </row>
    <row r="183" spans="1:19" s="10" customFormat="1" ht="15" customHeight="1" hidden="1">
      <c r="A183" s="42" t="s">
        <v>38</v>
      </c>
      <c r="B183" s="22" t="s">
        <v>48</v>
      </c>
      <c r="C183" s="56" t="s">
        <v>10</v>
      </c>
      <c r="D183" s="23">
        <v>0</v>
      </c>
      <c r="E183" s="23"/>
      <c r="F183" s="23"/>
      <c r="G183" s="23">
        <f>SUM(D183:F183)</f>
        <v>0</v>
      </c>
      <c r="H183" s="23"/>
      <c r="I183" s="164"/>
      <c r="J183" s="189">
        <f t="shared" si="73"/>
        <v>0</v>
      </c>
      <c r="K183" s="23"/>
      <c r="L183" s="23"/>
      <c r="M183" s="23"/>
      <c r="N183" s="23"/>
      <c r="O183" s="23"/>
      <c r="P183" s="23"/>
      <c r="Q183" s="23"/>
      <c r="R183" s="23"/>
      <c r="S183" s="118"/>
    </row>
    <row r="184" spans="1:19" s="10" customFormat="1" ht="15" customHeight="1" hidden="1">
      <c r="A184" s="42" t="s">
        <v>38</v>
      </c>
      <c r="B184" s="22" t="s">
        <v>37</v>
      </c>
      <c r="C184" s="33" t="s">
        <v>12</v>
      </c>
      <c r="D184" s="23">
        <v>0</v>
      </c>
      <c r="E184" s="23"/>
      <c r="F184" s="23"/>
      <c r="G184" s="23">
        <f>SUM(D184:F184)</f>
        <v>0</v>
      </c>
      <c r="H184" s="23"/>
      <c r="I184" s="164"/>
      <c r="J184" s="189">
        <f t="shared" si="73"/>
        <v>0</v>
      </c>
      <c r="K184" s="23"/>
      <c r="L184" s="23"/>
      <c r="M184" s="23"/>
      <c r="N184" s="23"/>
      <c r="O184" s="23"/>
      <c r="P184" s="23"/>
      <c r="Q184" s="23"/>
      <c r="R184" s="23"/>
      <c r="S184" s="118"/>
    </row>
    <row r="185" spans="1:19" s="10" customFormat="1" ht="15" customHeight="1" hidden="1">
      <c r="A185" s="42" t="s">
        <v>38</v>
      </c>
      <c r="B185" s="22" t="s">
        <v>50</v>
      </c>
      <c r="C185" s="9" t="s">
        <v>14</v>
      </c>
      <c r="D185" s="23"/>
      <c r="E185" s="23"/>
      <c r="F185" s="23"/>
      <c r="G185" s="23"/>
      <c r="H185" s="23"/>
      <c r="I185" s="164"/>
      <c r="J185" s="189">
        <f t="shared" si="73"/>
        <v>0</v>
      </c>
      <c r="K185" s="23"/>
      <c r="L185" s="23"/>
      <c r="M185" s="23"/>
      <c r="N185" s="23"/>
      <c r="O185" s="23"/>
      <c r="P185" s="23"/>
      <c r="Q185" s="23"/>
      <c r="R185" s="23"/>
      <c r="S185" s="118"/>
    </row>
    <row r="186" spans="1:19" s="10" customFormat="1" ht="15" customHeight="1">
      <c r="A186" s="42" t="s">
        <v>38</v>
      </c>
      <c r="B186" s="22" t="s">
        <v>55</v>
      </c>
      <c r="C186" s="9" t="s">
        <v>15</v>
      </c>
      <c r="D186" s="23"/>
      <c r="E186" s="23"/>
      <c r="F186" s="23"/>
      <c r="G186" s="23"/>
      <c r="H186" s="23"/>
      <c r="I186" s="164">
        <v>6</v>
      </c>
      <c r="J186" s="189">
        <f t="shared" si="73"/>
        <v>0</v>
      </c>
      <c r="K186" s="23"/>
      <c r="L186" s="23"/>
      <c r="M186" s="23"/>
      <c r="N186" s="23"/>
      <c r="O186" s="23"/>
      <c r="P186" s="23"/>
      <c r="Q186" s="23"/>
      <c r="R186" s="23"/>
      <c r="S186" s="118"/>
    </row>
    <row r="187" spans="1:19" s="29" customFormat="1" ht="18.75" customHeight="1">
      <c r="A187" s="369" t="s">
        <v>39</v>
      </c>
      <c r="B187" s="370"/>
      <c r="C187" s="370"/>
      <c r="D187" s="26">
        <f aca="true" t="shared" si="74" ref="D187:S187">SUM(D181:D186)</f>
        <v>0</v>
      </c>
      <c r="E187" s="26">
        <f t="shared" si="74"/>
        <v>0</v>
      </c>
      <c r="F187" s="26">
        <f t="shared" si="74"/>
        <v>0</v>
      </c>
      <c r="G187" s="26">
        <f t="shared" si="74"/>
        <v>0</v>
      </c>
      <c r="H187" s="26">
        <f t="shared" si="74"/>
        <v>0</v>
      </c>
      <c r="I187" s="26">
        <f t="shared" si="74"/>
        <v>48</v>
      </c>
      <c r="J187" s="191">
        <f t="shared" si="74"/>
        <v>0</v>
      </c>
      <c r="K187" s="26">
        <f t="shared" si="74"/>
        <v>0</v>
      </c>
      <c r="L187" s="26">
        <f t="shared" si="74"/>
        <v>0</v>
      </c>
      <c r="M187" s="26">
        <f t="shared" si="74"/>
        <v>0</v>
      </c>
      <c r="N187" s="26">
        <f t="shared" si="74"/>
        <v>0</v>
      </c>
      <c r="O187" s="26">
        <f t="shared" si="74"/>
        <v>0</v>
      </c>
      <c r="P187" s="26">
        <f t="shared" si="74"/>
        <v>0</v>
      </c>
      <c r="Q187" s="26">
        <f t="shared" si="74"/>
        <v>0</v>
      </c>
      <c r="R187" s="26">
        <f t="shared" si="74"/>
        <v>0</v>
      </c>
      <c r="S187" s="105">
        <f t="shared" si="74"/>
        <v>0</v>
      </c>
    </row>
    <row r="188" spans="1:19" s="10" customFormat="1" ht="34.5" customHeight="1">
      <c r="A188" s="380" t="s">
        <v>70</v>
      </c>
      <c r="B188" s="381"/>
      <c r="C188" s="382"/>
      <c r="D188" s="15"/>
      <c r="E188" s="15"/>
      <c r="F188" s="15"/>
      <c r="G188" s="15"/>
      <c r="H188" s="15"/>
      <c r="I188" s="15"/>
      <c r="J188" s="189"/>
      <c r="K188" s="15"/>
      <c r="L188" s="15"/>
      <c r="M188" s="15"/>
      <c r="N188" s="15"/>
      <c r="O188" s="15"/>
      <c r="P188" s="15"/>
      <c r="Q188" s="15"/>
      <c r="R188" s="15"/>
      <c r="S188" s="106"/>
    </row>
    <row r="189" spans="1:19" s="10" customFormat="1" ht="38.25" customHeight="1">
      <c r="A189" s="40" t="s">
        <v>71</v>
      </c>
      <c r="B189" s="5">
        <v>210</v>
      </c>
      <c r="C189" s="57" t="s">
        <v>30</v>
      </c>
      <c r="D189" s="20">
        <f aca="true" t="shared" si="75" ref="D189:S189">SUM(D190,D194,D193)</f>
        <v>2379</v>
      </c>
      <c r="E189" s="20">
        <f t="shared" si="75"/>
        <v>0</v>
      </c>
      <c r="F189" s="20">
        <f t="shared" si="75"/>
        <v>0</v>
      </c>
      <c r="G189" s="20">
        <f t="shared" si="75"/>
        <v>2379</v>
      </c>
      <c r="H189" s="20">
        <f t="shared" si="75"/>
        <v>0</v>
      </c>
      <c r="I189" s="20">
        <f t="shared" si="75"/>
        <v>4437</v>
      </c>
      <c r="J189" s="188">
        <f t="shared" si="75"/>
        <v>3152</v>
      </c>
      <c r="K189" s="20">
        <f t="shared" si="75"/>
        <v>0</v>
      </c>
      <c r="L189" s="20">
        <f t="shared" si="75"/>
        <v>900.4</v>
      </c>
      <c r="M189" s="20">
        <f t="shared" si="75"/>
        <v>0</v>
      </c>
      <c r="N189" s="20">
        <f t="shared" si="75"/>
        <v>501.6</v>
      </c>
      <c r="O189" s="20">
        <f t="shared" si="75"/>
        <v>1750</v>
      </c>
      <c r="P189" s="20">
        <f t="shared" si="75"/>
        <v>0</v>
      </c>
      <c r="Q189" s="20">
        <f t="shared" si="75"/>
        <v>0</v>
      </c>
      <c r="R189" s="20">
        <f t="shared" si="75"/>
        <v>0</v>
      </c>
      <c r="S189" s="115">
        <f t="shared" si="75"/>
        <v>0</v>
      </c>
    </row>
    <row r="190" spans="1:19" s="7" customFormat="1" ht="15.75">
      <c r="A190" s="40" t="s">
        <v>71</v>
      </c>
      <c r="B190" s="5">
        <v>211</v>
      </c>
      <c r="C190" s="57" t="s">
        <v>148</v>
      </c>
      <c r="D190" s="96">
        <f aca="true" t="shared" si="76" ref="D190:S190">SUM(D191:D192)</f>
        <v>1775</v>
      </c>
      <c r="E190" s="96">
        <f t="shared" si="76"/>
        <v>0</v>
      </c>
      <c r="F190" s="96">
        <f t="shared" si="76"/>
        <v>0</v>
      </c>
      <c r="G190" s="96">
        <f t="shared" si="76"/>
        <v>1775</v>
      </c>
      <c r="H190" s="96">
        <f t="shared" si="76"/>
        <v>0</v>
      </c>
      <c r="I190" s="96">
        <f t="shared" si="76"/>
        <v>3393</v>
      </c>
      <c r="J190" s="194">
        <f t="shared" si="76"/>
        <v>2285.6</v>
      </c>
      <c r="K190" s="96">
        <f t="shared" si="76"/>
        <v>0</v>
      </c>
      <c r="L190" s="96">
        <f t="shared" si="76"/>
        <v>600</v>
      </c>
      <c r="M190" s="96">
        <f t="shared" si="76"/>
        <v>0</v>
      </c>
      <c r="N190" s="96">
        <f t="shared" si="76"/>
        <v>385.6</v>
      </c>
      <c r="O190" s="96">
        <f t="shared" si="76"/>
        <v>1300</v>
      </c>
      <c r="P190" s="96">
        <f t="shared" si="76"/>
        <v>0</v>
      </c>
      <c r="Q190" s="96">
        <f t="shared" si="76"/>
        <v>0</v>
      </c>
      <c r="R190" s="96">
        <f t="shared" si="76"/>
        <v>0</v>
      </c>
      <c r="S190" s="169">
        <f t="shared" si="76"/>
        <v>0</v>
      </c>
    </row>
    <row r="191" spans="1:19" s="139" customFormat="1" ht="15.75">
      <c r="A191" s="132" t="s">
        <v>103</v>
      </c>
      <c r="B191" s="133">
        <v>211</v>
      </c>
      <c r="C191" s="134" t="s">
        <v>149</v>
      </c>
      <c r="D191" s="141">
        <v>1775</v>
      </c>
      <c r="E191" s="142"/>
      <c r="F191" s="142"/>
      <c r="G191" s="143">
        <f>SUM(D191:F191)</f>
        <v>1775</v>
      </c>
      <c r="H191" s="144"/>
      <c r="I191" s="250">
        <v>1597</v>
      </c>
      <c r="J191" s="184">
        <f>SUM(K191:S191)</f>
        <v>1685.6</v>
      </c>
      <c r="K191" s="144"/>
      <c r="L191" s="144">
        <v>0</v>
      </c>
      <c r="M191" s="144"/>
      <c r="N191" s="144">
        <v>385.6</v>
      </c>
      <c r="O191" s="144">
        <v>1300</v>
      </c>
      <c r="P191" s="144"/>
      <c r="Q191" s="144"/>
      <c r="R191" s="144"/>
      <c r="S191" s="145"/>
    </row>
    <row r="192" spans="1:19" s="139" customFormat="1" ht="15.75">
      <c r="A192" s="132" t="s">
        <v>103</v>
      </c>
      <c r="B192" s="133">
        <v>211</v>
      </c>
      <c r="C192" s="134" t="s">
        <v>150</v>
      </c>
      <c r="D192" s="142"/>
      <c r="E192" s="142"/>
      <c r="F192" s="142"/>
      <c r="G192" s="136">
        <f>SUM(D192:F192)</f>
        <v>0</v>
      </c>
      <c r="H192" s="144"/>
      <c r="I192" s="250">
        <v>1796</v>
      </c>
      <c r="J192" s="184">
        <f>SUM(K192:S192)</f>
        <v>600</v>
      </c>
      <c r="K192" s="144"/>
      <c r="L192" s="144">
        <v>600</v>
      </c>
      <c r="M192" s="144"/>
      <c r="N192" s="144"/>
      <c r="O192" s="144"/>
      <c r="P192" s="144"/>
      <c r="Q192" s="144"/>
      <c r="R192" s="144"/>
      <c r="S192" s="145"/>
    </row>
    <row r="193" spans="1:19" s="10" customFormat="1" ht="15.75">
      <c r="A193" s="38" t="s">
        <v>71</v>
      </c>
      <c r="B193" s="8">
        <v>212</v>
      </c>
      <c r="C193" s="56" t="s">
        <v>2</v>
      </c>
      <c r="D193" s="95">
        <v>0</v>
      </c>
      <c r="E193" s="95"/>
      <c r="F193" s="95"/>
      <c r="G193" s="23">
        <f>SUM(D193:F193)</f>
        <v>0</v>
      </c>
      <c r="H193" s="9"/>
      <c r="I193" s="244">
        <v>19</v>
      </c>
      <c r="J193" s="189">
        <f>SUM(K193:S193)</f>
        <v>0</v>
      </c>
      <c r="K193" s="9"/>
      <c r="L193" s="9"/>
      <c r="M193" s="9"/>
      <c r="N193" s="9"/>
      <c r="O193" s="9"/>
      <c r="P193" s="9"/>
      <c r="Q193" s="9"/>
      <c r="R193" s="9"/>
      <c r="S193" s="119"/>
    </row>
    <row r="194" spans="1:19" s="7" customFormat="1" ht="15.75">
      <c r="A194" s="40" t="s">
        <v>71</v>
      </c>
      <c r="B194" s="5">
        <v>213</v>
      </c>
      <c r="C194" s="57" t="s">
        <v>147</v>
      </c>
      <c r="D194" s="96">
        <f aca="true" t="shared" si="77" ref="D194:S194">SUM(D195:D196)</f>
        <v>604</v>
      </c>
      <c r="E194" s="96">
        <f t="shared" si="77"/>
        <v>0</v>
      </c>
      <c r="F194" s="96">
        <f t="shared" si="77"/>
        <v>0</v>
      </c>
      <c r="G194" s="96">
        <f t="shared" si="77"/>
        <v>604</v>
      </c>
      <c r="H194" s="96">
        <f t="shared" si="77"/>
        <v>0</v>
      </c>
      <c r="I194" s="96">
        <f t="shared" si="77"/>
        <v>1025</v>
      </c>
      <c r="J194" s="194">
        <f t="shared" si="77"/>
        <v>866.4</v>
      </c>
      <c r="K194" s="96">
        <f t="shared" si="77"/>
        <v>0</v>
      </c>
      <c r="L194" s="96">
        <f t="shared" si="77"/>
        <v>300.4</v>
      </c>
      <c r="M194" s="96">
        <f t="shared" si="77"/>
        <v>0</v>
      </c>
      <c r="N194" s="96">
        <f t="shared" si="77"/>
        <v>116</v>
      </c>
      <c r="O194" s="96">
        <f t="shared" si="77"/>
        <v>450</v>
      </c>
      <c r="P194" s="96">
        <f t="shared" si="77"/>
        <v>0</v>
      </c>
      <c r="Q194" s="96">
        <f t="shared" si="77"/>
        <v>0</v>
      </c>
      <c r="R194" s="96">
        <f t="shared" si="77"/>
        <v>0</v>
      </c>
      <c r="S194" s="169">
        <f t="shared" si="77"/>
        <v>0</v>
      </c>
    </row>
    <row r="195" spans="1:19" s="139" customFormat="1" ht="15.75">
      <c r="A195" s="132" t="s">
        <v>103</v>
      </c>
      <c r="B195" s="133">
        <v>213</v>
      </c>
      <c r="C195" s="134" t="s">
        <v>151</v>
      </c>
      <c r="D195" s="141">
        <v>604</v>
      </c>
      <c r="E195" s="141"/>
      <c r="F195" s="141"/>
      <c r="G195" s="143">
        <f>SUM(D195:F195)</f>
        <v>604</v>
      </c>
      <c r="H195" s="144"/>
      <c r="I195" s="250">
        <v>482</v>
      </c>
      <c r="J195" s="184">
        <f>SUM(K195:S195)</f>
        <v>566</v>
      </c>
      <c r="K195" s="144"/>
      <c r="L195" s="144">
        <v>0</v>
      </c>
      <c r="M195" s="144"/>
      <c r="N195" s="144">
        <v>116</v>
      </c>
      <c r="O195" s="144">
        <v>450</v>
      </c>
      <c r="P195" s="144"/>
      <c r="Q195" s="144"/>
      <c r="R195" s="144"/>
      <c r="S195" s="145"/>
    </row>
    <row r="196" spans="1:19" s="139" customFormat="1" ht="15.75">
      <c r="A196" s="132" t="s">
        <v>103</v>
      </c>
      <c r="B196" s="133">
        <v>213</v>
      </c>
      <c r="C196" s="134" t="s">
        <v>152</v>
      </c>
      <c r="D196" s="142"/>
      <c r="E196" s="142"/>
      <c r="F196" s="142"/>
      <c r="G196" s="136">
        <f>SUM(D196:F196)</f>
        <v>0</v>
      </c>
      <c r="H196" s="144"/>
      <c r="I196" s="250">
        <v>543</v>
      </c>
      <c r="J196" s="184">
        <f>SUM(K196:S196)</f>
        <v>300.4</v>
      </c>
      <c r="K196" s="144"/>
      <c r="L196" s="144">
        <v>300.4</v>
      </c>
      <c r="M196" s="144"/>
      <c r="N196" s="144"/>
      <c r="O196" s="144"/>
      <c r="P196" s="144"/>
      <c r="Q196" s="144"/>
      <c r="R196" s="144"/>
      <c r="S196" s="145"/>
    </row>
    <row r="197" spans="1:19" s="10" customFormat="1" ht="15.75">
      <c r="A197" s="40" t="s">
        <v>71</v>
      </c>
      <c r="B197" s="5">
        <v>220</v>
      </c>
      <c r="C197" s="57" t="s">
        <v>4</v>
      </c>
      <c r="D197" s="96">
        <f aca="true" t="shared" si="78" ref="D197:S197">SUM(D198:D203)</f>
        <v>934</v>
      </c>
      <c r="E197" s="96">
        <f t="shared" si="78"/>
        <v>0</v>
      </c>
      <c r="F197" s="96">
        <f t="shared" si="78"/>
        <v>0</v>
      </c>
      <c r="G197" s="96">
        <f t="shared" si="78"/>
        <v>934</v>
      </c>
      <c r="H197" s="6">
        <f t="shared" si="78"/>
        <v>0</v>
      </c>
      <c r="I197" s="6">
        <f t="shared" si="78"/>
        <v>1315</v>
      </c>
      <c r="J197" s="188">
        <f t="shared" si="78"/>
        <v>12</v>
      </c>
      <c r="K197" s="6">
        <f t="shared" si="78"/>
        <v>0</v>
      </c>
      <c r="L197" s="6">
        <f t="shared" si="78"/>
        <v>12</v>
      </c>
      <c r="M197" s="6">
        <f t="shared" si="78"/>
        <v>0</v>
      </c>
      <c r="N197" s="6">
        <f t="shared" si="78"/>
        <v>0</v>
      </c>
      <c r="O197" s="6">
        <f t="shared" si="78"/>
        <v>0</v>
      </c>
      <c r="P197" s="6">
        <f t="shared" si="78"/>
        <v>0</v>
      </c>
      <c r="Q197" s="6">
        <f t="shared" si="78"/>
        <v>0</v>
      </c>
      <c r="R197" s="6">
        <f t="shared" si="78"/>
        <v>0</v>
      </c>
      <c r="S197" s="102">
        <f t="shared" si="78"/>
        <v>0</v>
      </c>
    </row>
    <row r="198" spans="1:19" s="10" customFormat="1" ht="15.75" hidden="1">
      <c r="A198" s="38" t="s">
        <v>71</v>
      </c>
      <c r="B198" s="8">
        <v>221</v>
      </c>
      <c r="C198" s="56" t="s">
        <v>5</v>
      </c>
      <c r="D198" s="95">
        <v>0</v>
      </c>
      <c r="E198" s="95"/>
      <c r="F198" s="95"/>
      <c r="G198" s="23">
        <f aca="true" t="shared" si="79" ref="G198:G204">SUM(D198:F198)</f>
        <v>0</v>
      </c>
      <c r="H198" s="9"/>
      <c r="I198" s="9"/>
      <c r="J198" s="189">
        <f aca="true" t="shared" si="80" ref="J198:J204">SUM(K198:S198)</f>
        <v>0</v>
      </c>
      <c r="K198" s="9"/>
      <c r="L198" s="9"/>
      <c r="M198" s="9"/>
      <c r="N198" s="9"/>
      <c r="O198" s="9"/>
      <c r="P198" s="9"/>
      <c r="Q198" s="9"/>
      <c r="R198" s="9"/>
      <c r="S198" s="119"/>
    </row>
    <row r="199" spans="1:19" s="10" customFormat="1" ht="15.75">
      <c r="A199" s="38" t="s">
        <v>71</v>
      </c>
      <c r="B199" s="8">
        <v>222</v>
      </c>
      <c r="C199" s="56" t="s">
        <v>6</v>
      </c>
      <c r="D199" s="95">
        <v>0</v>
      </c>
      <c r="E199" s="95"/>
      <c r="F199" s="95"/>
      <c r="G199" s="23">
        <f t="shared" si="79"/>
        <v>0</v>
      </c>
      <c r="H199" s="9"/>
      <c r="I199" s="244">
        <v>8</v>
      </c>
      <c r="J199" s="189">
        <f t="shared" si="80"/>
        <v>0</v>
      </c>
      <c r="K199" s="9"/>
      <c r="L199" s="9"/>
      <c r="M199" s="9"/>
      <c r="N199" s="9"/>
      <c r="O199" s="9"/>
      <c r="P199" s="9"/>
      <c r="Q199" s="9"/>
      <c r="R199" s="9"/>
      <c r="S199" s="119"/>
    </row>
    <row r="200" spans="1:19" s="10" customFormat="1" ht="15.75">
      <c r="A200" s="38" t="s">
        <v>71</v>
      </c>
      <c r="B200" s="8">
        <v>223</v>
      </c>
      <c r="C200" s="56" t="s">
        <v>7</v>
      </c>
      <c r="D200" s="95">
        <v>469</v>
      </c>
      <c r="E200" s="95"/>
      <c r="F200" s="95"/>
      <c r="G200" s="23">
        <f t="shared" si="79"/>
        <v>469</v>
      </c>
      <c r="H200" s="9"/>
      <c r="I200" s="244">
        <v>1243</v>
      </c>
      <c r="J200" s="189">
        <f t="shared" si="80"/>
        <v>10</v>
      </c>
      <c r="K200" s="9"/>
      <c r="L200" s="9">
        <v>10</v>
      </c>
      <c r="M200" s="9"/>
      <c r="N200" s="9"/>
      <c r="O200" s="9"/>
      <c r="P200" s="9"/>
      <c r="Q200" s="9"/>
      <c r="R200" s="9"/>
      <c r="S200" s="119"/>
    </row>
    <row r="201" spans="1:19" s="10" customFormat="1" ht="15.75" hidden="1">
      <c r="A201" s="38" t="s">
        <v>71</v>
      </c>
      <c r="B201" s="8">
        <v>224</v>
      </c>
      <c r="C201" s="56" t="s">
        <v>8</v>
      </c>
      <c r="D201" s="9">
        <v>0</v>
      </c>
      <c r="E201" s="9"/>
      <c r="F201" s="9"/>
      <c r="G201" s="23">
        <f t="shared" si="79"/>
        <v>0</v>
      </c>
      <c r="H201" s="9"/>
      <c r="I201" s="244"/>
      <c r="J201" s="189">
        <f t="shared" si="80"/>
        <v>0</v>
      </c>
      <c r="K201" s="9"/>
      <c r="L201" s="9"/>
      <c r="M201" s="9"/>
      <c r="N201" s="9"/>
      <c r="O201" s="9"/>
      <c r="P201" s="9"/>
      <c r="Q201" s="9"/>
      <c r="R201" s="9"/>
      <c r="S201" s="119"/>
    </row>
    <row r="202" spans="1:19" s="10" customFormat="1" ht="15.75">
      <c r="A202" s="38" t="s">
        <v>71</v>
      </c>
      <c r="B202" s="8">
        <v>225</v>
      </c>
      <c r="C202" s="56" t="s">
        <v>9</v>
      </c>
      <c r="D202" s="9">
        <v>463</v>
      </c>
      <c r="E202" s="9"/>
      <c r="F202" s="9"/>
      <c r="G202" s="23">
        <f t="shared" si="79"/>
        <v>463</v>
      </c>
      <c r="H202" s="9"/>
      <c r="I202" s="244">
        <v>11</v>
      </c>
      <c r="J202" s="189">
        <f t="shared" si="80"/>
        <v>1</v>
      </c>
      <c r="K202" s="9"/>
      <c r="L202" s="9">
        <v>1</v>
      </c>
      <c r="M202" s="9"/>
      <c r="N202" s="9"/>
      <c r="O202" s="9"/>
      <c r="P202" s="9"/>
      <c r="Q202" s="9"/>
      <c r="R202" s="9"/>
      <c r="S202" s="119"/>
    </row>
    <row r="203" spans="1:19" s="10" customFormat="1" ht="15.75">
      <c r="A203" s="38" t="s">
        <v>71</v>
      </c>
      <c r="B203" s="8">
        <v>226</v>
      </c>
      <c r="C203" s="56" t="s">
        <v>10</v>
      </c>
      <c r="D203" s="9">
        <v>2</v>
      </c>
      <c r="E203" s="9"/>
      <c r="F203" s="9"/>
      <c r="G203" s="23">
        <f t="shared" si="79"/>
        <v>2</v>
      </c>
      <c r="H203" s="9"/>
      <c r="I203" s="244">
        <v>53</v>
      </c>
      <c r="J203" s="189">
        <f t="shared" si="80"/>
        <v>1</v>
      </c>
      <c r="K203" s="9"/>
      <c r="L203" s="9">
        <v>1</v>
      </c>
      <c r="M203" s="9"/>
      <c r="N203" s="9"/>
      <c r="O203" s="9"/>
      <c r="P203" s="9"/>
      <c r="Q203" s="9"/>
      <c r="R203" s="9"/>
      <c r="S203" s="119"/>
    </row>
    <row r="204" spans="1:19" s="7" customFormat="1" ht="15.75">
      <c r="A204" s="40" t="s">
        <v>71</v>
      </c>
      <c r="B204" s="5">
        <v>290</v>
      </c>
      <c r="C204" s="57" t="s">
        <v>12</v>
      </c>
      <c r="D204" s="6">
        <v>0</v>
      </c>
      <c r="E204" s="6"/>
      <c r="F204" s="6"/>
      <c r="G204" s="23">
        <f t="shared" si="79"/>
        <v>0</v>
      </c>
      <c r="H204" s="6"/>
      <c r="I204" s="240">
        <v>41</v>
      </c>
      <c r="J204" s="188">
        <f t="shared" si="80"/>
        <v>1</v>
      </c>
      <c r="K204" s="6"/>
      <c r="L204" s="6">
        <v>1</v>
      </c>
      <c r="M204" s="6"/>
      <c r="N204" s="6"/>
      <c r="O204" s="6"/>
      <c r="P204" s="6"/>
      <c r="Q204" s="6"/>
      <c r="R204" s="6"/>
      <c r="S204" s="102"/>
    </row>
    <row r="205" spans="1:19" s="7" customFormat="1" ht="15.75">
      <c r="A205" s="40" t="s">
        <v>71</v>
      </c>
      <c r="B205" s="5">
        <v>300</v>
      </c>
      <c r="C205" s="57" t="s">
        <v>13</v>
      </c>
      <c r="D205" s="6">
        <f aca="true" t="shared" si="81" ref="D205:S205">SUM(D206:D207)</f>
        <v>0</v>
      </c>
      <c r="E205" s="6">
        <f t="shared" si="81"/>
        <v>0</v>
      </c>
      <c r="F205" s="6">
        <f t="shared" si="81"/>
        <v>0</v>
      </c>
      <c r="G205" s="6">
        <f t="shared" si="81"/>
        <v>0</v>
      </c>
      <c r="H205" s="6">
        <f t="shared" si="81"/>
        <v>0</v>
      </c>
      <c r="I205" s="6">
        <f t="shared" si="81"/>
        <v>65</v>
      </c>
      <c r="J205" s="188">
        <f t="shared" si="81"/>
        <v>2</v>
      </c>
      <c r="K205" s="6">
        <f t="shared" si="81"/>
        <v>0</v>
      </c>
      <c r="L205" s="6">
        <f t="shared" si="81"/>
        <v>2</v>
      </c>
      <c r="M205" s="6">
        <f t="shared" si="81"/>
        <v>0</v>
      </c>
      <c r="N205" s="6">
        <f t="shared" si="81"/>
        <v>0</v>
      </c>
      <c r="O205" s="6">
        <f t="shared" si="81"/>
        <v>0</v>
      </c>
      <c r="P205" s="6">
        <f t="shared" si="81"/>
        <v>0</v>
      </c>
      <c r="Q205" s="6">
        <f t="shared" si="81"/>
        <v>0</v>
      </c>
      <c r="R205" s="6">
        <f t="shared" si="81"/>
        <v>0</v>
      </c>
      <c r="S205" s="102">
        <f t="shared" si="81"/>
        <v>0</v>
      </c>
    </row>
    <row r="206" spans="1:19" s="10" customFormat="1" ht="15.75">
      <c r="A206" s="38" t="s">
        <v>71</v>
      </c>
      <c r="B206" s="8">
        <v>310</v>
      </c>
      <c r="C206" s="56" t="s">
        <v>14</v>
      </c>
      <c r="D206" s="9">
        <v>0</v>
      </c>
      <c r="E206" s="9"/>
      <c r="F206" s="9"/>
      <c r="G206" s="23">
        <f>SUM(D206:F206)</f>
        <v>0</v>
      </c>
      <c r="H206" s="9"/>
      <c r="I206" s="244">
        <v>45</v>
      </c>
      <c r="J206" s="189">
        <f>SUM(K206:S206)</f>
        <v>1</v>
      </c>
      <c r="K206" s="9"/>
      <c r="L206" s="9">
        <v>1</v>
      </c>
      <c r="M206" s="9"/>
      <c r="N206" s="9"/>
      <c r="O206" s="9"/>
      <c r="P206" s="9"/>
      <c r="Q206" s="9"/>
      <c r="R206" s="9"/>
      <c r="S206" s="119"/>
    </row>
    <row r="207" spans="1:19" s="10" customFormat="1" ht="15.75">
      <c r="A207" s="38" t="s">
        <v>71</v>
      </c>
      <c r="B207" s="8">
        <v>340</v>
      </c>
      <c r="C207" s="56" t="s">
        <v>15</v>
      </c>
      <c r="D207" s="9">
        <v>0</v>
      </c>
      <c r="E207" s="9"/>
      <c r="F207" s="9"/>
      <c r="G207" s="23">
        <f>SUM(D207:F207)</f>
        <v>0</v>
      </c>
      <c r="H207" s="9"/>
      <c r="I207" s="244">
        <v>20</v>
      </c>
      <c r="J207" s="189">
        <f>SUM(K207:S207)</f>
        <v>1</v>
      </c>
      <c r="K207" s="9"/>
      <c r="L207" s="9">
        <v>1</v>
      </c>
      <c r="M207" s="9"/>
      <c r="N207" s="9"/>
      <c r="O207" s="9"/>
      <c r="P207" s="9"/>
      <c r="Q207" s="9"/>
      <c r="R207" s="9"/>
      <c r="S207" s="119"/>
    </row>
    <row r="208" spans="1:19" s="29" customFormat="1" ht="15" customHeight="1">
      <c r="A208" s="369" t="s">
        <v>72</v>
      </c>
      <c r="B208" s="370"/>
      <c r="C208" s="370"/>
      <c r="D208" s="27">
        <f aca="true" t="shared" si="82" ref="D208:S208">SUM(D189,D197,D204,D205)</f>
        <v>3313</v>
      </c>
      <c r="E208" s="27">
        <f t="shared" si="82"/>
        <v>0</v>
      </c>
      <c r="F208" s="27">
        <f t="shared" si="82"/>
        <v>0</v>
      </c>
      <c r="G208" s="27">
        <f t="shared" si="82"/>
        <v>3313</v>
      </c>
      <c r="H208" s="27">
        <f t="shared" si="82"/>
        <v>0</v>
      </c>
      <c r="I208" s="27">
        <f t="shared" si="82"/>
        <v>5858</v>
      </c>
      <c r="J208" s="191">
        <f t="shared" si="82"/>
        <v>3167</v>
      </c>
      <c r="K208" s="27">
        <f t="shared" si="82"/>
        <v>0</v>
      </c>
      <c r="L208" s="27">
        <f t="shared" si="82"/>
        <v>915.4</v>
      </c>
      <c r="M208" s="27">
        <f t="shared" si="82"/>
        <v>0</v>
      </c>
      <c r="N208" s="27">
        <f t="shared" si="82"/>
        <v>501.6</v>
      </c>
      <c r="O208" s="27">
        <f t="shared" si="82"/>
        <v>1750</v>
      </c>
      <c r="P208" s="27">
        <f t="shared" si="82"/>
        <v>0</v>
      </c>
      <c r="Q208" s="27">
        <f t="shared" si="82"/>
        <v>0</v>
      </c>
      <c r="R208" s="27">
        <f t="shared" si="82"/>
        <v>0</v>
      </c>
      <c r="S208" s="114">
        <f t="shared" si="82"/>
        <v>0</v>
      </c>
    </row>
    <row r="209" spans="1:19" ht="33.75" customHeight="1" hidden="1">
      <c r="A209" s="388" t="s">
        <v>41</v>
      </c>
      <c r="B209" s="389"/>
      <c r="C209" s="389"/>
      <c r="D209" s="4"/>
      <c r="E209" s="4"/>
      <c r="F209" s="4"/>
      <c r="G209" s="4"/>
      <c r="H209" s="4"/>
      <c r="I209" s="4"/>
      <c r="J209" s="195"/>
      <c r="K209" s="4"/>
      <c r="L209" s="4"/>
      <c r="M209" s="4"/>
      <c r="N209" s="4"/>
      <c r="O209" s="4"/>
      <c r="P209" s="4"/>
      <c r="Q209" s="4"/>
      <c r="R209" s="4"/>
      <c r="S209" s="116"/>
    </row>
    <row r="210" spans="1:19" s="10" customFormat="1" ht="19.5" customHeight="1" hidden="1">
      <c r="A210" s="40" t="s">
        <v>33</v>
      </c>
      <c r="B210" s="5">
        <v>210</v>
      </c>
      <c r="C210" s="57" t="s">
        <v>30</v>
      </c>
      <c r="D210" s="20">
        <f aca="true" t="shared" si="83" ref="D210:L210">SUM(D211:D213)</f>
        <v>0</v>
      </c>
      <c r="E210" s="20">
        <f t="shared" si="83"/>
        <v>0</v>
      </c>
      <c r="F210" s="20">
        <f t="shared" si="83"/>
        <v>0</v>
      </c>
      <c r="G210" s="20">
        <f t="shared" si="83"/>
        <v>0</v>
      </c>
      <c r="H210" s="20">
        <f t="shared" si="83"/>
        <v>0</v>
      </c>
      <c r="I210" s="20">
        <f t="shared" si="83"/>
        <v>0</v>
      </c>
      <c r="J210" s="188">
        <f t="shared" si="83"/>
        <v>0</v>
      </c>
      <c r="K210" s="20">
        <f t="shared" si="83"/>
        <v>0</v>
      </c>
      <c r="L210" s="20">
        <f t="shared" si="83"/>
        <v>0</v>
      </c>
      <c r="M210" s="20"/>
      <c r="N210" s="20">
        <f aca="true" t="shared" si="84" ref="N210:S210">SUM(N211:N213)</f>
        <v>0</v>
      </c>
      <c r="O210" s="20">
        <f t="shared" si="84"/>
        <v>0</v>
      </c>
      <c r="P210" s="20">
        <f t="shared" si="84"/>
        <v>0</v>
      </c>
      <c r="Q210" s="20">
        <f t="shared" si="84"/>
        <v>0</v>
      </c>
      <c r="R210" s="20">
        <f t="shared" si="84"/>
        <v>0</v>
      </c>
      <c r="S210" s="115">
        <f t="shared" si="84"/>
        <v>0</v>
      </c>
    </row>
    <row r="211" spans="1:19" s="10" customFormat="1" ht="15.75" hidden="1">
      <c r="A211" s="38" t="s">
        <v>33</v>
      </c>
      <c r="B211" s="8">
        <v>211</v>
      </c>
      <c r="C211" s="56" t="s">
        <v>1</v>
      </c>
      <c r="D211" s="9"/>
      <c r="E211" s="9"/>
      <c r="F211" s="9"/>
      <c r="G211" s="9"/>
      <c r="H211" s="9"/>
      <c r="I211" s="9"/>
      <c r="J211" s="189"/>
      <c r="K211" s="9"/>
      <c r="L211" s="9"/>
      <c r="M211" s="9"/>
      <c r="N211" s="9"/>
      <c r="O211" s="9"/>
      <c r="P211" s="9"/>
      <c r="Q211" s="9"/>
      <c r="R211" s="9"/>
      <c r="S211" s="119"/>
    </row>
    <row r="212" spans="1:19" s="53" customFormat="1" ht="15.75" customHeight="1" hidden="1">
      <c r="A212" s="38" t="s">
        <v>33</v>
      </c>
      <c r="B212" s="8">
        <v>212</v>
      </c>
      <c r="C212" s="55" t="s">
        <v>2</v>
      </c>
      <c r="D212" s="21"/>
      <c r="E212" s="21"/>
      <c r="F212" s="21"/>
      <c r="G212" s="21"/>
      <c r="H212" s="21"/>
      <c r="I212" s="21"/>
      <c r="J212" s="189"/>
      <c r="K212" s="21"/>
      <c r="L212" s="21"/>
      <c r="M212" s="21"/>
      <c r="N212" s="21"/>
      <c r="O212" s="21"/>
      <c r="P212" s="21"/>
      <c r="Q212" s="21"/>
      <c r="R212" s="21"/>
      <c r="S212" s="113"/>
    </row>
    <row r="213" spans="1:19" s="10" customFormat="1" ht="15.75" hidden="1">
      <c r="A213" s="38" t="s">
        <v>33</v>
      </c>
      <c r="B213" s="8">
        <v>213</v>
      </c>
      <c r="C213" s="56" t="s">
        <v>3</v>
      </c>
      <c r="D213" s="9"/>
      <c r="E213" s="9"/>
      <c r="F213" s="9"/>
      <c r="G213" s="9"/>
      <c r="H213" s="9"/>
      <c r="I213" s="9"/>
      <c r="J213" s="189"/>
      <c r="K213" s="9"/>
      <c r="L213" s="9"/>
      <c r="M213" s="9"/>
      <c r="N213" s="9"/>
      <c r="O213" s="9"/>
      <c r="P213" s="9"/>
      <c r="Q213" s="9"/>
      <c r="R213" s="9"/>
      <c r="S213" s="119"/>
    </row>
    <row r="214" spans="1:19" s="10" customFormat="1" ht="15.75" hidden="1">
      <c r="A214" s="40" t="s">
        <v>73</v>
      </c>
      <c r="B214" s="5">
        <v>220</v>
      </c>
      <c r="C214" s="57" t="s">
        <v>4</v>
      </c>
      <c r="D214" s="6">
        <f aca="true" t="shared" si="85" ref="D214:L214">SUM(D215:D220)</f>
        <v>0</v>
      </c>
      <c r="E214" s="6">
        <f t="shared" si="85"/>
        <v>0</v>
      </c>
      <c r="F214" s="6">
        <f t="shared" si="85"/>
        <v>0</v>
      </c>
      <c r="G214" s="6">
        <f t="shared" si="85"/>
        <v>0</v>
      </c>
      <c r="H214" s="6">
        <f t="shared" si="85"/>
        <v>0</v>
      </c>
      <c r="I214" s="6">
        <f t="shared" si="85"/>
        <v>0</v>
      </c>
      <c r="J214" s="188">
        <f t="shared" si="85"/>
        <v>0</v>
      </c>
      <c r="K214" s="6">
        <f t="shared" si="85"/>
        <v>0</v>
      </c>
      <c r="L214" s="6">
        <f t="shared" si="85"/>
        <v>0</v>
      </c>
      <c r="M214" s="6"/>
      <c r="N214" s="6">
        <f aca="true" t="shared" si="86" ref="N214:S214">SUM(N215:N220)</f>
        <v>0</v>
      </c>
      <c r="O214" s="6">
        <f t="shared" si="86"/>
        <v>0</v>
      </c>
      <c r="P214" s="6">
        <f t="shared" si="86"/>
        <v>0</v>
      </c>
      <c r="Q214" s="6">
        <f t="shared" si="86"/>
        <v>0</v>
      </c>
      <c r="R214" s="6">
        <f t="shared" si="86"/>
        <v>0</v>
      </c>
      <c r="S214" s="102">
        <f t="shared" si="86"/>
        <v>0</v>
      </c>
    </row>
    <row r="215" spans="1:19" s="10" customFormat="1" ht="15.75" hidden="1">
      <c r="A215" s="38" t="s">
        <v>33</v>
      </c>
      <c r="B215" s="8">
        <v>221</v>
      </c>
      <c r="C215" s="56" t="s">
        <v>5</v>
      </c>
      <c r="D215" s="9"/>
      <c r="E215" s="9"/>
      <c r="F215" s="9"/>
      <c r="G215" s="9"/>
      <c r="H215" s="9"/>
      <c r="I215" s="9"/>
      <c r="J215" s="189"/>
      <c r="K215" s="9"/>
      <c r="L215" s="9"/>
      <c r="M215" s="9"/>
      <c r="N215" s="9"/>
      <c r="O215" s="9"/>
      <c r="P215" s="9"/>
      <c r="Q215" s="9"/>
      <c r="R215" s="9"/>
      <c r="S215" s="119"/>
    </row>
    <row r="216" spans="1:19" s="53" customFormat="1" ht="15.75" customHeight="1" hidden="1">
      <c r="A216" s="38" t="s">
        <v>33</v>
      </c>
      <c r="B216" s="8">
        <v>222</v>
      </c>
      <c r="C216" s="56" t="s">
        <v>6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189">
        <f aca="true" t="shared" si="87" ref="J216:J221">SUM(K216:S216)</f>
        <v>0</v>
      </c>
      <c r="K216" s="21"/>
      <c r="L216" s="21"/>
      <c r="M216" s="21"/>
      <c r="N216" s="21"/>
      <c r="O216" s="21"/>
      <c r="P216" s="21"/>
      <c r="Q216" s="21"/>
      <c r="R216" s="21"/>
      <c r="S216" s="113"/>
    </row>
    <row r="217" spans="1:19" s="10" customFormat="1" ht="15.75" hidden="1">
      <c r="A217" s="38" t="s">
        <v>33</v>
      </c>
      <c r="B217" s="8">
        <v>223</v>
      </c>
      <c r="C217" s="56" t="s">
        <v>7</v>
      </c>
      <c r="D217" s="18"/>
      <c r="E217" s="18"/>
      <c r="F217" s="18"/>
      <c r="G217" s="18"/>
      <c r="H217" s="18"/>
      <c r="I217" s="18"/>
      <c r="J217" s="189">
        <f t="shared" si="87"/>
        <v>0</v>
      </c>
      <c r="K217" s="18"/>
      <c r="L217" s="18"/>
      <c r="M217" s="18"/>
      <c r="N217" s="18"/>
      <c r="O217" s="18"/>
      <c r="P217" s="18"/>
      <c r="Q217" s="18"/>
      <c r="R217" s="18"/>
      <c r="S217" s="99"/>
    </row>
    <row r="218" spans="1:19" s="10" customFormat="1" ht="15.75" hidden="1">
      <c r="A218" s="38" t="s">
        <v>33</v>
      </c>
      <c r="B218" s="8">
        <v>224</v>
      </c>
      <c r="C218" s="56" t="s">
        <v>8</v>
      </c>
      <c r="D218" s="18"/>
      <c r="E218" s="18"/>
      <c r="F218" s="18"/>
      <c r="G218" s="18"/>
      <c r="H218" s="18"/>
      <c r="I218" s="18"/>
      <c r="J218" s="189">
        <f t="shared" si="87"/>
        <v>0</v>
      </c>
      <c r="K218" s="18"/>
      <c r="L218" s="18"/>
      <c r="M218" s="18"/>
      <c r="N218" s="18"/>
      <c r="O218" s="18"/>
      <c r="P218" s="18"/>
      <c r="Q218" s="18"/>
      <c r="R218" s="18"/>
      <c r="S218" s="99"/>
    </row>
    <row r="219" spans="1:19" s="10" customFormat="1" ht="15.75" hidden="1">
      <c r="A219" s="38" t="s">
        <v>33</v>
      </c>
      <c r="B219" s="8">
        <v>225</v>
      </c>
      <c r="C219" s="56" t="s">
        <v>9</v>
      </c>
      <c r="D219" s="18"/>
      <c r="E219" s="18"/>
      <c r="F219" s="18"/>
      <c r="G219" s="18"/>
      <c r="H219" s="18"/>
      <c r="I219" s="18"/>
      <c r="J219" s="189">
        <f t="shared" si="87"/>
        <v>0</v>
      </c>
      <c r="K219" s="18"/>
      <c r="L219" s="18"/>
      <c r="M219" s="18"/>
      <c r="N219" s="18"/>
      <c r="O219" s="18"/>
      <c r="P219" s="18"/>
      <c r="Q219" s="18"/>
      <c r="R219" s="18"/>
      <c r="S219" s="99"/>
    </row>
    <row r="220" spans="1:19" s="53" customFormat="1" ht="15.75" customHeight="1" hidden="1">
      <c r="A220" s="38" t="s">
        <v>33</v>
      </c>
      <c r="B220" s="8">
        <v>226</v>
      </c>
      <c r="C220" s="9" t="s">
        <v>10</v>
      </c>
      <c r="D220" s="21"/>
      <c r="E220" s="21"/>
      <c r="F220" s="21"/>
      <c r="G220" s="21"/>
      <c r="H220" s="21"/>
      <c r="I220" s="21"/>
      <c r="J220" s="189">
        <f t="shared" si="87"/>
        <v>0</v>
      </c>
      <c r="K220" s="21"/>
      <c r="L220" s="21"/>
      <c r="M220" s="21"/>
      <c r="N220" s="21"/>
      <c r="O220" s="21"/>
      <c r="P220" s="21"/>
      <c r="Q220" s="21"/>
      <c r="R220" s="21"/>
      <c r="S220" s="113"/>
    </row>
    <row r="221" spans="1:19" s="7" customFormat="1" ht="12" customHeight="1" hidden="1">
      <c r="A221" s="40" t="s">
        <v>33</v>
      </c>
      <c r="B221" s="5">
        <v>290</v>
      </c>
      <c r="C221" s="60" t="s">
        <v>12</v>
      </c>
      <c r="D221" s="6"/>
      <c r="E221" s="6"/>
      <c r="F221" s="6"/>
      <c r="G221" s="6"/>
      <c r="H221" s="6"/>
      <c r="I221" s="6"/>
      <c r="J221" s="189">
        <f t="shared" si="87"/>
        <v>0</v>
      </c>
      <c r="K221" s="6"/>
      <c r="L221" s="6"/>
      <c r="M221" s="6"/>
      <c r="N221" s="6"/>
      <c r="O221" s="6"/>
      <c r="P221" s="6"/>
      <c r="Q221" s="6"/>
      <c r="R221" s="6"/>
      <c r="S221" s="102"/>
    </row>
    <row r="222" spans="1:19" s="50" customFormat="1" ht="18.75">
      <c r="A222" s="375" t="s">
        <v>46</v>
      </c>
      <c r="B222" s="376"/>
      <c r="C222" s="377"/>
      <c r="D222" s="30"/>
      <c r="E222" s="30"/>
      <c r="F222" s="30"/>
      <c r="G222" s="30"/>
      <c r="H222" s="30"/>
      <c r="I222" s="30"/>
      <c r="J222" s="191"/>
      <c r="K222" s="30"/>
      <c r="L222" s="30"/>
      <c r="M222" s="30"/>
      <c r="N222" s="30"/>
      <c r="O222" s="30"/>
      <c r="P222" s="30"/>
      <c r="Q222" s="30"/>
      <c r="R222" s="30"/>
      <c r="S222" s="112"/>
    </row>
    <row r="223" spans="1:19" s="91" customFormat="1" ht="32.25" customHeight="1" hidden="1">
      <c r="A223" s="90" t="s">
        <v>141</v>
      </c>
      <c r="B223" s="131" t="s">
        <v>120</v>
      </c>
      <c r="C223" s="57" t="s">
        <v>44</v>
      </c>
      <c r="D223" s="20">
        <v>0</v>
      </c>
      <c r="E223" s="20"/>
      <c r="F223" s="20"/>
      <c r="G223" s="83">
        <f>SUM(D223:F223)</f>
        <v>0</v>
      </c>
      <c r="H223" s="20"/>
      <c r="I223" s="20"/>
      <c r="J223" s="188">
        <f>SUM(K223:S223)</f>
        <v>0</v>
      </c>
      <c r="K223" s="20"/>
      <c r="L223" s="20"/>
      <c r="M223" s="20"/>
      <c r="N223" s="20"/>
      <c r="O223" s="20"/>
      <c r="P223" s="20"/>
      <c r="Q223" s="20"/>
      <c r="R223" s="20"/>
      <c r="S223" s="115"/>
    </row>
    <row r="224" spans="1:19" s="51" customFormat="1" ht="15.75">
      <c r="A224" s="42" t="s">
        <v>47</v>
      </c>
      <c r="B224" s="22" t="s">
        <v>48</v>
      </c>
      <c r="C224" s="33" t="s">
        <v>74</v>
      </c>
      <c r="D224" s="21"/>
      <c r="E224" s="21"/>
      <c r="F224" s="21"/>
      <c r="G224" s="23">
        <f>SUM(D224:F224)</f>
        <v>0</v>
      </c>
      <c r="H224" s="21"/>
      <c r="I224" s="245">
        <v>54</v>
      </c>
      <c r="J224" s="189"/>
      <c r="K224" s="21"/>
      <c r="L224" s="21"/>
      <c r="M224" s="21"/>
      <c r="N224" s="21"/>
      <c r="O224" s="21"/>
      <c r="P224" s="21"/>
      <c r="Q224" s="21"/>
      <c r="R224" s="21"/>
      <c r="S224" s="113"/>
    </row>
    <row r="225" spans="1:19" s="51" customFormat="1" ht="15.75" customHeight="1">
      <c r="A225" s="42" t="s">
        <v>47</v>
      </c>
      <c r="B225" s="22" t="s">
        <v>37</v>
      </c>
      <c r="C225" s="33" t="s">
        <v>74</v>
      </c>
      <c r="D225" s="21"/>
      <c r="E225" s="21"/>
      <c r="F225" s="21"/>
      <c r="G225" s="23">
        <f>SUM(D225:F225)</f>
        <v>0</v>
      </c>
      <c r="H225" s="21"/>
      <c r="I225" s="245">
        <v>6</v>
      </c>
      <c r="J225" s="189"/>
      <c r="K225" s="21"/>
      <c r="L225" s="21"/>
      <c r="M225" s="21"/>
      <c r="N225" s="21"/>
      <c r="O225" s="21"/>
      <c r="P225" s="21"/>
      <c r="Q225" s="21"/>
      <c r="R225" s="21"/>
      <c r="S225" s="113"/>
    </row>
    <row r="226" spans="1:19" s="51" customFormat="1" ht="15.75" hidden="1">
      <c r="A226" s="42" t="s">
        <v>47</v>
      </c>
      <c r="B226" s="22" t="s">
        <v>55</v>
      </c>
      <c r="C226" s="33" t="s">
        <v>74</v>
      </c>
      <c r="D226" s="21"/>
      <c r="E226" s="21"/>
      <c r="F226" s="21"/>
      <c r="G226" s="23">
        <f>SUM(D226:F226)</f>
        <v>0</v>
      </c>
      <c r="H226" s="21"/>
      <c r="I226" s="21"/>
      <c r="J226" s="189"/>
      <c r="K226" s="21"/>
      <c r="L226" s="21"/>
      <c r="M226" s="21"/>
      <c r="N226" s="21"/>
      <c r="O226" s="21"/>
      <c r="P226" s="21"/>
      <c r="Q226" s="21"/>
      <c r="R226" s="21"/>
      <c r="S226" s="113"/>
    </row>
    <row r="227" spans="1:19" s="52" customFormat="1" ht="18.75">
      <c r="A227" s="369" t="s">
        <v>49</v>
      </c>
      <c r="B227" s="370"/>
      <c r="C227" s="370"/>
      <c r="D227" s="27">
        <f aca="true" t="shared" si="88" ref="D227:S227">SUM(D223:D226)</f>
        <v>0</v>
      </c>
      <c r="E227" s="27">
        <f t="shared" si="88"/>
        <v>0</v>
      </c>
      <c r="F227" s="27">
        <f t="shared" si="88"/>
        <v>0</v>
      </c>
      <c r="G227" s="27">
        <f t="shared" si="88"/>
        <v>0</v>
      </c>
      <c r="H227" s="27">
        <f t="shared" si="88"/>
        <v>0</v>
      </c>
      <c r="I227" s="27">
        <f t="shared" si="88"/>
        <v>60</v>
      </c>
      <c r="J227" s="191">
        <f t="shared" si="88"/>
        <v>0</v>
      </c>
      <c r="K227" s="27">
        <f t="shared" si="88"/>
        <v>0</v>
      </c>
      <c r="L227" s="27">
        <f t="shared" si="88"/>
        <v>0</v>
      </c>
      <c r="M227" s="27">
        <f t="shared" si="88"/>
        <v>0</v>
      </c>
      <c r="N227" s="27">
        <f t="shared" si="88"/>
        <v>0</v>
      </c>
      <c r="O227" s="27">
        <f t="shared" si="88"/>
        <v>0</v>
      </c>
      <c r="P227" s="27">
        <f t="shared" si="88"/>
        <v>0</v>
      </c>
      <c r="Q227" s="27">
        <f t="shared" si="88"/>
        <v>0</v>
      </c>
      <c r="R227" s="27">
        <f t="shared" si="88"/>
        <v>0</v>
      </c>
      <c r="S227" s="114">
        <f t="shared" si="88"/>
        <v>0</v>
      </c>
    </row>
    <row r="228" spans="1:19" ht="19.5" customHeight="1">
      <c r="A228" s="34" t="s">
        <v>98</v>
      </c>
      <c r="B228" s="3"/>
      <c r="C228" s="4"/>
      <c r="D228" s="4"/>
      <c r="E228" s="4"/>
      <c r="F228" s="4"/>
      <c r="G228" s="4"/>
      <c r="H228" s="4"/>
      <c r="I228" s="4"/>
      <c r="J228" s="195"/>
      <c r="K228" s="4"/>
      <c r="L228" s="4"/>
      <c r="M228" s="4"/>
      <c r="N228" s="4"/>
      <c r="O228" s="4"/>
      <c r="P228" s="4"/>
      <c r="Q228" s="4"/>
      <c r="R228" s="4"/>
      <c r="S228" s="116"/>
    </row>
    <row r="229" spans="1:19" ht="19.5" customHeight="1" hidden="1">
      <c r="A229" s="38" t="s">
        <v>99</v>
      </c>
      <c r="B229" s="72">
        <v>212</v>
      </c>
      <c r="C229" s="71" t="s">
        <v>2</v>
      </c>
      <c r="D229" s="71">
        <v>0</v>
      </c>
      <c r="E229" s="71">
        <v>0</v>
      </c>
      <c r="F229" s="71">
        <v>0</v>
      </c>
      <c r="G229" s="71">
        <v>0</v>
      </c>
      <c r="H229" s="71">
        <v>0</v>
      </c>
      <c r="I229" s="71">
        <v>0</v>
      </c>
      <c r="J229" s="189">
        <f aca="true" t="shared" si="89" ref="J229:J235">SUM(K229:S229)</f>
        <v>0</v>
      </c>
      <c r="K229" s="70"/>
      <c r="L229" s="70"/>
      <c r="M229" s="70"/>
      <c r="N229" s="70"/>
      <c r="O229" s="70"/>
      <c r="P229" s="70"/>
      <c r="Q229" s="70"/>
      <c r="R229" s="70"/>
      <c r="S229" s="120"/>
    </row>
    <row r="230" spans="1:19" ht="19.5" customHeight="1">
      <c r="A230" s="38" t="s">
        <v>99</v>
      </c>
      <c r="B230" s="72">
        <v>222</v>
      </c>
      <c r="C230" s="71" t="s">
        <v>6</v>
      </c>
      <c r="D230" s="71">
        <v>0</v>
      </c>
      <c r="E230" s="71">
        <v>0</v>
      </c>
      <c r="F230" s="71">
        <v>0</v>
      </c>
      <c r="G230" s="23">
        <f aca="true" t="shared" si="90" ref="G230:G235">SUM(D230:F230)</f>
        <v>0</v>
      </c>
      <c r="H230" s="71">
        <v>0</v>
      </c>
      <c r="I230" s="243">
        <v>75</v>
      </c>
      <c r="J230" s="189">
        <f t="shared" si="89"/>
        <v>0</v>
      </c>
      <c r="K230" s="71"/>
      <c r="L230" s="70"/>
      <c r="M230" s="70"/>
      <c r="N230" s="70"/>
      <c r="O230" s="70"/>
      <c r="P230" s="70"/>
      <c r="Q230" s="70"/>
      <c r="R230" s="70"/>
      <c r="S230" s="120"/>
    </row>
    <row r="231" spans="1:19" ht="19.5" customHeight="1">
      <c r="A231" s="38" t="s">
        <v>99</v>
      </c>
      <c r="B231" s="72">
        <v>290</v>
      </c>
      <c r="C231" s="71" t="s">
        <v>12</v>
      </c>
      <c r="D231" s="71">
        <v>0</v>
      </c>
      <c r="E231" s="71"/>
      <c r="F231" s="71"/>
      <c r="G231" s="23">
        <f t="shared" si="90"/>
        <v>0</v>
      </c>
      <c r="H231" s="71">
        <v>0</v>
      </c>
      <c r="I231" s="243">
        <v>14</v>
      </c>
      <c r="J231" s="189">
        <f t="shared" si="89"/>
        <v>1</v>
      </c>
      <c r="K231" s="71">
        <v>1</v>
      </c>
      <c r="L231" s="70"/>
      <c r="M231" s="70"/>
      <c r="N231" s="70"/>
      <c r="O231" s="70"/>
      <c r="P231" s="70"/>
      <c r="Q231" s="70"/>
      <c r="R231" s="70"/>
      <c r="S231" s="120"/>
    </row>
    <row r="232" spans="1:19" ht="19.5" customHeight="1" hidden="1">
      <c r="A232" s="38" t="s">
        <v>99</v>
      </c>
      <c r="B232" s="72"/>
      <c r="C232" s="71"/>
      <c r="D232" s="70"/>
      <c r="E232" s="70"/>
      <c r="F232" s="70"/>
      <c r="G232" s="23">
        <f t="shared" si="90"/>
        <v>0</v>
      </c>
      <c r="H232" s="70"/>
      <c r="I232" s="70"/>
      <c r="J232" s="189">
        <f t="shared" si="89"/>
        <v>0</v>
      </c>
      <c r="K232" s="86"/>
      <c r="L232" s="70"/>
      <c r="M232" s="70"/>
      <c r="N232" s="70"/>
      <c r="O232" s="70"/>
      <c r="P232" s="70"/>
      <c r="Q232" s="70"/>
      <c r="R232" s="70"/>
      <c r="S232" s="120"/>
    </row>
    <row r="233" spans="1:19" s="76" customFormat="1" ht="19.5" customHeight="1">
      <c r="A233" s="40" t="s">
        <v>99</v>
      </c>
      <c r="B233" s="73">
        <v>300</v>
      </c>
      <c r="C233" s="74" t="s">
        <v>13</v>
      </c>
      <c r="D233" s="77">
        <f>SUM(D234:D235)</f>
        <v>0</v>
      </c>
      <c r="E233" s="77">
        <f>SUM(E234:E235)</f>
        <v>0</v>
      </c>
      <c r="F233" s="77">
        <f>SUM(F234:F235)</f>
        <v>0</v>
      </c>
      <c r="G233" s="23">
        <f t="shared" si="90"/>
        <v>0</v>
      </c>
      <c r="H233" s="77">
        <f>SUM(H234:H235)</f>
        <v>0</v>
      </c>
      <c r="I233" s="77">
        <f>SUM(I234:I235)</f>
        <v>47</v>
      </c>
      <c r="J233" s="189">
        <f t="shared" si="89"/>
        <v>0</v>
      </c>
      <c r="K233" s="87"/>
      <c r="L233" s="75"/>
      <c r="M233" s="75"/>
      <c r="N233" s="75"/>
      <c r="O233" s="75"/>
      <c r="P233" s="75"/>
      <c r="Q233" s="75"/>
      <c r="R233" s="75"/>
      <c r="S233" s="121"/>
    </row>
    <row r="234" spans="1:19" s="10" customFormat="1" ht="20.25" customHeight="1">
      <c r="A234" s="38" t="s">
        <v>99</v>
      </c>
      <c r="B234" s="8">
        <v>310</v>
      </c>
      <c r="C234" s="56" t="s">
        <v>14</v>
      </c>
      <c r="D234" s="18">
        <v>0</v>
      </c>
      <c r="E234" s="18">
        <v>0</v>
      </c>
      <c r="F234" s="18">
        <v>0</v>
      </c>
      <c r="G234" s="23">
        <f t="shared" si="90"/>
        <v>0</v>
      </c>
      <c r="H234" s="18"/>
      <c r="I234" s="238">
        <v>47</v>
      </c>
      <c r="J234" s="189">
        <f t="shared" si="89"/>
        <v>0</v>
      </c>
      <c r="K234" s="18"/>
      <c r="L234" s="18"/>
      <c r="M234" s="18"/>
      <c r="N234" s="18"/>
      <c r="O234" s="18"/>
      <c r="P234" s="18"/>
      <c r="Q234" s="18"/>
      <c r="R234" s="18"/>
      <c r="S234" s="99"/>
    </row>
    <row r="235" spans="1:19" s="10" customFormat="1" ht="20.25" customHeight="1" hidden="1">
      <c r="A235" s="38" t="s">
        <v>99</v>
      </c>
      <c r="B235" s="8">
        <v>340</v>
      </c>
      <c r="C235" s="56" t="s">
        <v>15</v>
      </c>
      <c r="D235" s="18">
        <v>0</v>
      </c>
      <c r="E235" s="18">
        <v>0</v>
      </c>
      <c r="F235" s="18">
        <v>0</v>
      </c>
      <c r="G235" s="23">
        <f t="shared" si="90"/>
        <v>0</v>
      </c>
      <c r="H235" s="18"/>
      <c r="I235" s="18"/>
      <c r="J235" s="189">
        <f t="shared" si="89"/>
        <v>0</v>
      </c>
      <c r="K235" s="18"/>
      <c r="L235" s="18"/>
      <c r="M235" s="18"/>
      <c r="N235" s="18"/>
      <c r="O235" s="18"/>
      <c r="P235" s="18"/>
      <c r="Q235" s="18"/>
      <c r="R235" s="18"/>
      <c r="S235" s="99"/>
    </row>
    <row r="236" spans="1:19" s="29" customFormat="1" ht="18.75">
      <c r="A236" s="369" t="s">
        <v>35</v>
      </c>
      <c r="B236" s="370"/>
      <c r="C236" s="370"/>
      <c r="D236" s="26">
        <f aca="true" t="shared" si="91" ref="D236:S236">SUM(D229:D233)</f>
        <v>0</v>
      </c>
      <c r="E236" s="26">
        <f t="shared" si="91"/>
        <v>0</v>
      </c>
      <c r="F236" s="26">
        <f t="shared" si="91"/>
        <v>0</v>
      </c>
      <c r="G236" s="26">
        <f t="shared" si="91"/>
        <v>0</v>
      </c>
      <c r="H236" s="26">
        <f t="shared" si="91"/>
        <v>0</v>
      </c>
      <c r="I236" s="26">
        <f t="shared" si="91"/>
        <v>136</v>
      </c>
      <c r="J236" s="191">
        <f t="shared" si="91"/>
        <v>1</v>
      </c>
      <c r="K236" s="26">
        <f t="shared" si="91"/>
        <v>1</v>
      </c>
      <c r="L236" s="26">
        <f t="shared" si="91"/>
        <v>0</v>
      </c>
      <c r="M236" s="26">
        <f t="shared" si="91"/>
        <v>0</v>
      </c>
      <c r="N236" s="26">
        <f t="shared" si="91"/>
        <v>0</v>
      </c>
      <c r="O236" s="26">
        <f t="shared" si="91"/>
        <v>0</v>
      </c>
      <c r="P236" s="26">
        <f t="shared" si="91"/>
        <v>0</v>
      </c>
      <c r="Q236" s="26">
        <f t="shared" si="91"/>
        <v>0</v>
      </c>
      <c r="R236" s="26">
        <f t="shared" si="91"/>
        <v>0</v>
      </c>
      <c r="S236" s="105">
        <f t="shared" si="91"/>
        <v>0</v>
      </c>
    </row>
    <row r="237" spans="1:19" s="29" customFormat="1" ht="18.75">
      <c r="A237" s="375" t="s">
        <v>173</v>
      </c>
      <c r="B237" s="376"/>
      <c r="C237" s="377"/>
      <c r="D237" s="32"/>
      <c r="E237" s="32"/>
      <c r="F237" s="32"/>
      <c r="G237" s="32"/>
      <c r="H237" s="32"/>
      <c r="I237" s="32"/>
      <c r="J237" s="191"/>
      <c r="K237" s="32"/>
      <c r="L237" s="32"/>
      <c r="M237" s="32"/>
      <c r="N237" s="32"/>
      <c r="O237" s="32"/>
      <c r="P237" s="32"/>
      <c r="Q237" s="32"/>
      <c r="R237" s="32"/>
      <c r="S237" s="122"/>
    </row>
    <row r="238" spans="1:19" s="29" customFormat="1" ht="18.75">
      <c r="A238" s="42" t="s">
        <v>171</v>
      </c>
      <c r="B238" s="22" t="s">
        <v>172</v>
      </c>
      <c r="C238" s="56" t="s">
        <v>11</v>
      </c>
      <c r="D238" s="23"/>
      <c r="E238" s="23"/>
      <c r="F238" s="23"/>
      <c r="G238" s="23"/>
      <c r="H238" s="23"/>
      <c r="I238" s="23"/>
      <c r="J238" s="191">
        <f>SUM(K238:S238)</f>
        <v>20</v>
      </c>
      <c r="K238" s="69">
        <v>20</v>
      </c>
      <c r="L238" s="69"/>
      <c r="M238" s="69"/>
      <c r="N238" s="69"/>
      <c r="O238" s="69"/>
      <c r="P238" s="69"/>
      <c r="Q238" s="69"/>
      <c r="R238" s="69"/>
      <c r="S238" s="123"/>
    </row>
    <row r="239" spans="1:19" s="29" customFormat="1" ht="18.75">
      <c r="A239" s="369" t="s">
        <v>170</v>
      </c>
      <c r="B239" s="370"/>
      <c r="C239" s="370"/>
      <c r="D239" s="26">
        <f aca="true" t="shared" si="92" ref="D239:S239">SUM(D238:D238)</f>
        <v>0</v>
      </c>
      <c r="E239" s="26">
        <f t="shared" si="92"/>
        <v>0</v>
      </c>
      <c r="F239" s="26">
        <f t="shared" si="92"/>
        <v>0</v>
      </c>
      <c r="G239" s="26">
        <f t="shared" si="92"/>
        <v>0</v>
      </c>
      <c r="H239" s="26">
        <f t="shared" si="92"/>
        <v>0</v>
      </c>
      <c r="I239" s="26">
        <f t="shared" si="92"/>
        <v>0</v>
      </c>
      <c r="J239" s="191">
        <f t="shared" si="92"/>
        <v>20</v>
      </c>
      <c r="K239" s="26">
        <f t="shared" si="92"/>
        <v>20</v>
      </c>
      <c r="L239" s="26">
        <f t="shared" si="92"/>
        <v>0</v>
      </c>
      <c r="M239" s="26">
        <f t="shared" si="92"/>
        <v>0</v>
      </c>
      <c r="N239" s="26">
        <f t="shared" si="92"/>
        <v>0</v>
      </c>
      <c r="O239" s="26">
        <f t="shared" si="92"/>
        <v>0</v>
      </c>
      <c r="P239" s="26">
        <f t="shared" si="92"/>
        <v>0</v>
      </c>
      <c r="Q239" s="26">
        <f t="shared" si="92"/>
        <v>0</v>
      </c>
      <c r="R239" s="26">
        <f t="shared" si="92"/>
        <v>0</v>
      </c>
      <c r="S239" s="105">
        <f t="shared" si="92"/>
        <v>0</v>
      </c>
    </row>
    <row r="240" spans="1:19" s="28" customFormat="1" ht="22.5" customHeight="1">
      <c r="A240" s="43"/>
      <c r="B240" s="31"/>
      <c r="C240" s="30" t="s">
        <v>40</v>
      </c>
      <c r="D240" s="32">
        <f aca="true" t="shared" si="93" ref="D240:S240">SUM(D98,D114,D174,D187,D227,D236,D131,D121,D208,D179,D239)</f>
        <v>11418</v>
      </c>
      <c r="E240" s="32">
        <f t="shared" si="93"/>
        <v>0</v>
      </c>
      <c r="F240" s="32">
        <f t="shared" si="93"/>
        <v>0</v>
      </c>
      <c r="G240" s="32">
        <f t="shared" si="93"/>
        <v>11409</v>
      </c>
      <c r="H240" s="32">
        <f t="shared" si="93"/>
        <v>0</v>
      </c>
      <c r="I240" s="32">
        <f t="shared" si="93"/>
        <v>24145</v>
      </c>
      <c r="J240" s="185">
        <f t="shared" si="93"/>
        <v>8204.6</v>
      </c>
      <c r="K240" s="185">
        <f t="shared" si="93"/>
        <v>799.9</v>
      </c>
      <c r="L240" s="185">
        <f t="shared" si="93"/>
        <v>2664.8</v>
      </c>
      <c r="M240" s="185">
        <f t="shared" si="93"/>
        <v>2054.3</v>
      </c>
      <c r="N240" s="185">
        <f t="shared" si="93"/>
        <v>501.6</v>
      </c>
      <c r="O240" s="185">
        <f t="shared" si="93"/>
        <v>2089</v>
      </c>
      <c r="P240" s="185">
        <f t="shared" si="93"/>
        <v>0</v>
      </c>
      <c r="Q240" s="185">
        <f t="shared" si="93"/>
        <v>0</v>
      </c>
      <c r="R240" s="185">
        <f t="shared" si="93"/>
        <v>0</v>
      </c>
      <c r="S240" s="186">
        <f t="shared" si="93"/>
        <v>95</v>
      </c>
    </row>
    <row r="241" spans="1:19" s="10" customFormat="1" ht="17.25" customHeight="1">
      <c r="A241" s="44"/>
      <c r="B241" s="8">
        <v>211</v>
      </c>
      <c r="C241" s="56" t="s">
        <v>1</v>
      </c>
      <c r="D241" s="18">
        <f aca="true" t="shared" si="94" ref="D241:S241">SUM(D31,D35,D52,D101,D190,D211,D75,D124)</f>
        <v>5098</v>
      </c>
      <c r="E241" s="18">
        <f t="shared" si="94"/>
        <v>0</v>
      </c>
      <c r="F241" s="18">
        <f t="shared" si="94"/>
        <v>0</v>
      </c>
      <c r="G241" s="18">
        <f t="shared" si="94"/>
        <v>5098</v>
      </c>
      <c r="H241" s="18">
        <f t="shared" si="94"/>
        <v>0</v>
      </c>
      <c r="I241" s="18">
        <f t="shared" si="94"/>
        <v>10575</v>
      </c>
      <c r="J241" s="189">
        <f t="shared" si="94"/>
        <v>5801.9</v>
      </c>
      <c r="K241" s="18">
        <f t="shared" si="94"/>
        <v>156</v>
      </c>
      <c r="L241" s="18">
        <f t="shared" si="94"/>
        <v>2100</v>
      </c>
      <c r="M241" s="18">
        <f t="shared" si="94"/>
        <v>1557.3</v>
      </c>
      <c r="N241" s="18">
        <f t="shared" si="94"/>
        <v>385.6</v>
      </c>
      <c r="O241" s="18">
        <f t="shared" si="94"/>
        <v>1539</v>
      </c>
      <c r="P241" s="18">
        <f t="shared" si="94"/>
        <v>0</v>
      </c>
      <c r="Q241" s="18">
        <f t="shared" si="94"/>
        <v>0</v>
      </c>
      <c r="R241" s="18">
        <f t="shared" si="94"/>
        <v>0</v>
      </c>
      <c r="S241" s="99">
        <f t="shared" si="94"/>
        <v>64</v>
      </c>
    </row>
    <row r="242" spans="1:19" s="10" customFormat="1" ht="15.75">
      <c r="A242" s="44"/>
      <c r="B242" s="8">
        <v>212</v>
      </c>
      <c r="C242" s="56" t="s">
        <v>2</v>
      </c>
      <c r="D242" s="18">
        <f aca="true" t="shared" si="95" ref="D242:S242">SUM(D55,D102,D212,D193,D76,D36,D181,D229,)</f>
        <v>0</v>
      </c>
      <c r="E242" s="18">
        <f t="shared" si="95"/>
        <v>0</v>
      </c>
      <c r="F242" s="18">
        <f t="shared" si="95"/>
        <v>0</v>
      </c>
      <c r="G242" s="18">
        <f t="shared" si="95"/>
        <v>0</v>
      </c>
      <c r="H242" s="18">
        <f t="shared" si="95"/>
        <v>0</v>
      </c>
      <c r="I242" s="18">
        <f t="shared" si="95"/>
        <v>72</v>
      </c>
      <c r="J242" s="189">
        <f t="shared" si="95"/>
        <v>0</v>
      </c>
      <c r="K242" s="18">
        <f t="shared" si="95"/>
        <v>0</v>
      </c>
      <c r="L242" s="18">
        <f t="shared" si="95"/>
        <v>0</v>
      </c>
      <c r="M242" s="18">
        <f t="shared" si="95"/>
        <v>0</v>
      </c>
      <c r="N242" s="18">
        <f t="shared" si="95"/>
        <v>0</v>
      </c>
      <c r="O242" s="18">
        <f t="shared" si="95"/>
        <v>0</v>
      </c>
      <c r="P242" s="18">
        <f t="shared" si="95"/>
        <v>0</v>
      </c>
      <c r="Q242" s="18">
        <f t="shared" si="95"/>
        <v>0</v>
      </c>
      <c r="R242" s="18">
        <f t="shared" si="95"/>
        <v>0</v>
      </c>
      <c r="S242" s="99">
        <f t="shared" si="95"/>
        <v>0</v>
      </c>
    </row>
    <row r="243" spans="1:19" s="10" customFormat="1" ht="15.75">
      <c r="A243" s="44"/>
      <c r="B243" s="8">
        <v>213</v>
      </c>
      <c r="C243" s="56" t="s">
        <v>3</v>
      </c>
      <c r="D243" s="18">
        <f aca="true" t="shared" si="96" ref="D243:S243">SUM(D32,D37,D56,D103,D194,D213,D77,D125)</f>
        <v>1571</v>
      </c>
      <c r="E243" s="18">
        <f t="shared" si="96"/>
        <v>0</v>
      </c>
      <c r="F243" s="18">
        <f t="shared" si="96"/>
        <v>0</v>
      </c>
      <c r="G243" s="18">
        <f t="shared" si="96"/>
        <v>1571</v>
      </c>
      <c r="H243" s="18">
        <f t="shared" si="96"/>
        <v>0</v>
      </c>
      <c r="I243" s="18">
        <f t="shared" si="96"/>
        <v>3193</v>
      </c>
      <c r="J243" s="189">
        <f t="shared" si="96"/>
        <v>1719</v>
      </c>
      <c r="K243" s="18">
        <f t="shared" si="96"/>
        <v>0</v>
      </c>
      <c r="L243" s="18">
        <f t="shared" si="96"/>
        <v>536.8</v>
      </c>
      <c r="M243" s="18">
        <f t="shared" si="96"/>
        <v>497</v>
      </c>
      <c r="N243" s="18">
        <f t="shared" si="96"/>
        <v>116</v>
      </c>
      <c r="O243" s="18">
        <f t="shared" si="96"/>
        <v>550</v>
      </c>
      <c r="P243" s="18">
        <f t="shared" si="96"/>
        <v>0</v>
      </c>
      <c r="Q243" s="18">
        <f t="shared" si="96"/>
        <v>0</v>
      </c>
      <c r="R243" s="18">
        <f t="shared" si="96"/>
        <v>0</v>
      </c>
      <c r="S243" s="99">
        <f t="shared" si="96"/>
        <v>19.2</v>
      </c>
    </row>
    <row r="244" spans="1:19" s="10" customFormat="1" ht="15.75">
      <c r="A244" s="44"/>
      <c r="B244" s="8">
        <v>221</v>
      </c>
      <c r="C244" s="56" t="s">
        <v>5</v>
      </c>
      <c r="D244" s="18">
        <f aca="true" t="shared" si="97" ref="D244:S244">SUM(D105,D60,D198,D215,D79,D39)</f>
        <v>147</v>
      </c>
      <c r="E244" s="18">
        <f t="shared" si="97"/>
        <v>0</v>
      </c>
      <c r="F244" s="18">
        <f t="shared" si="97"/>
        <v>0</v>
      </c>
      <c r="G244" s="18">
        <f t="shared" si="97"/>
        <v>147</v>
      </c>
      <c r="H244" s="18">
        <f t="shared" si="97"/>
        <v>0</v>
      </c>
      <c r="I244" s="18">
        <f t="shared" si="97"/>
        <v>187</v>
      </c>
      <c r="J244" s="189">
        <f t="shared" si="97"/>
        <v>103</v>
      </c>
      <c r="K244" s="18">
        <f t="shared" si="97"/>
        <v>100</v>
      </c>
      <c r="L244" s="18">
        <f t="shared" si="97"/>
        <v>0</v>
      </c>
      <c r="M244" s="18">
        <f t="shared" si="97"/>
        <v>0</v>
      </c>
      <c r="N244" s="18">
        <f t="shared" si="97"/>
        <v>0</v>
      </c>
      <c r="O244" s="18">
        <f t="shared" si="97"/>
        <v>0</v>
      </c>
      <c r="P244" s="18">
        <f t="shared" si="97"/>
        <v>0</v>
      </c>
      <c r="Q244" s="18">
        <f t="shared" si="97"/>
        <v>0</v>
      </c>
      <c r="R244" s="18">
        <f t="shared" si="97"/>
        <v>0</v>
      </c>
      <c r="S244" s="99">
        <f t="shared" si="97"/>
        <v>3</v>
      </c>
    </row>
    <row r="245" spans="1:19" s="10" customFormat="1" ht="15.75">
      <c r="A245" s="44"/>
      <c r="B245" s="8">
        <v>222</v>
      </c>
      <c r="C245" s="56" t="s">
        <v>6</v>
      </c>
      <c r="D245" s="18">
        <f aca="true" t="shared" si="98" ref="D245:S245">SUM(D61,D106,D216,D199,D40,D80,D182,D168,D230,)</f>
        <v>1</v>
      </c>
      <c r="E245" s="18">
        <f t="shared" si="98"/>
        <v>0</v>
      </c>
      <c r="F245" s="18">
        <f t="shared" si="98"/>
        <v>0</v>
      </c>
      <c r="G245" s="18">
        <f t="shared" si="98"/>
        <v>1</v>
      </c>
      <c r="H245" s="18">
        <f t="shared" si="98"/>
        <v>0</v>
      </c>
      <c r="I245" s="18">
        <f t="shared" si="98"/>
        <v>233</v>
      </c>
      <c r="J245" s="189">
        <f t="shared" si="98"/>
        <v>8</v>
      </c>
      <c r="K245" s="18">
        <f t="shared" si="98"/>
        <v>0</v>
      </c>
      <c r="L245" s="18">
        <f t="shared" si="98"/>
        <v>0</v>
      </c>
      <c r="M245" s="18">
        <f t="shared" si="98"/>
        <v>0</v>
      </c>
      <c r="N245" s="18">
        <f t="shared" si="98"/>
        <v>0</v>
      </c>
      <c r="O245" s="18">
        <f t="shared" si="98"/>
        <v>0</v>
      </c>
      <c r="P245" s="18">
        <f t="shared" si="98"/>
        <v>0</v>
      </c>
      <c r="Q245" s="18">
        <f t="shared" si="98"/>
        <v>0</v>
      </c>
      <c r="R245" s="18">
        <f t="shared" si="98"/>
        <v>0</v>
      </c>
      <c r="S245" s="99">
        <f t="shared" si="98"/>
        <v>8</v>
      </c>
    </row>
    <row r="246" spans="1:19" s="10" customFormat="1" ht="15.75">
      <c r="A246" s="44"/>
      <c r="B246" s="8">
        <v>223</v>
      </c>
      <c r="C246" s="56" t="s">
        <v>7</v>
      </c>
      <c r="D246" s="18">
        <f aca="true" t="shared" si="99" ref="D246:S246">SUM(D62,D107,D157,D200,D217,D81,D41)</f>
        <v>592</v>
      </c>
      <c r="E246" s="18">
        <f t="shared" si="99"/>
        <v>0</v>
      </c>
      <c r="F246" s="18">
        <f t="shared" si="99"/>
        <v>0</v>
      </c>
      <c r="G246" s="18">
        <f t="shared" si="99"/>
        <v>592</v>
      </c>
      <c r="H246" s="18">
        <f t="shared" si="99"/>
        <v>0</v>
      </c>
      <c r="I246" s="18">
        <f t="shared" si="99"/>
        <v>1544</v>
      </c>
      <c r="J246" s="189">
        <f t="shared" si="99"/>
        <v>140</v>
      </c>
      <c r="K246" s="18">
        <f t="shared" si="99"/>
        <v>130</v>
      </c>
      <c r="L246" s="18">
        <f t="shared" si="99"/>
        <v>10</v>
      </c>
      <c r="M246" s="18">
        <f t="shared" si="99"/>
        <v>0</v>
      </c>
      <c r="N246" s="18">
        <f t="shared" si="99"/>
        <v>0</v>
      </c>
      <c r="O246" s="18">
        <f t="shared" si="99"/>
        <v>0</v>
      </c>
      <c r="P246" s="18">
        <f t="shared" si="99"/>
        <v>0</v>
      </c>
      <c r="Q246" s="18">
        <f t="shared" si="99"/>
        <v>0</v>
      </c>
      <c r="R246" s="18">
        <f t="shared" si="99"/>
        <v>0</v>
      </c>
      <c r="S246" s="99">
        <f t="shared" si="99"/>
        <v>0</v>
      </c>
    </row>
    <row r="247" spans="1:19" s="10" customFormat="1" ht="15.75" hidden="1">
      <c r="A247" s="44"/>
      <c r="B247" s="8">
        <v>224</v>
      </c>
      <c r="C247" s="56" t="s">
        <v>8</v>
      </c>
      <c r="D247" s="18">
        <f aca="true" t="shared" si="100" ref="D247:S247">SUM(D63,D218,D82,D42,D201,D108)</f>
        <v>0</v>
      </c>
      <c r="E247" s="18">
        <f t="shared" si="100"/>
        <v>0</v>
      </c>
      <c r="F247" s="18">
        <f t="shared" si="100"/>
        <v>0</v>
      </c>
      <c r="G247" s="18">
        <f t="shared" si="100"/>
        <v>0</v>
      </c>
      <c r="H247" s="18">
        <f t="shared" si="100"/>
        <v>0</v>
      </c>
      <c r="I247" s="18">
        <f t="shared" si="100"/>
        <v>0</v>
      </c>
      <c r="J247" s="189">
        <f t="shared" si="100"/>
        <v>0</v>
      </c>
      <c r="K247" s="18">
        <f t="shared" si="100"/>
        <v>0</v>
      </c>
      <c r="L247" s="18">
        <f t="shared" si="100"/>
        <v>0</v>
      </c>
      <c r="M247" s="18">
        <f t="shared" si="100"/>
        <v>0</v>
      </c>
      <c r="N247" s="18">
        <f t="shared" si="100"/>
        <v>0</v>
      </c>
      <c r="O247" s="18">
        <f t="shared" si="100"/>
        <v>0</v>
      </c>
      <c r="P247" s="18">
        <f t="shared" si="100"/>
        <v>0</v>
      </c>
      <c r="Q247" s="18">
        <f t="shared" si="100"/>
        <v>0</v>
      </c>
      <c r="R247" s="18">
        <f t="shared" si="100"/>
        <v>0</v>
      </c>
      <c r="S247" s="99">
        <f t="shared" si="100"/>
        <v>0</v>
      </c>
    </row>
    <row r="248" spans="1:19" s="10" customFormat="1" ht="15.75">
      <c r="A248" s="44"/>
      <c r="B248" s="8">
        <v>225</v>
      </c>
      <c r="C248" s="56" t="s">
        <v>9</v>
      </c>
      <c r="D248" s="18">
        <f aca="true" t="shared" si="101" ref="D248:S248">SUM(D158,D140,D109,D202,D219,D83,D64,D43,D176,D117,D135:D136,D163,D165,D169,D141,D128,D149)</f>
        <v>2455</v>
      </c>
      <c r="E248" s="18">
        <f t="shared" si="101"/>
        <v>0</v>
      </c>
      <c r="F248" s="18">
        <f t="shared" si="101"/>
        <v>0</v>
      </c>
      <c r="G248" s="18">
        <f t="shared" si="101"/>
        <v>2455</v>
      </c>
      <c r="H248" s="18">
        <f t="shared" si="101"/>
        <v>0</v>
      </c>
      <c r="I248" s="18">
        <f t="shared" si="101"/>
        <v>6630</v>
      </c>
      <c r="J248" s="189">
        <f t="shared" si="101"/>
        <v>353.9</v>
      </c>
      <c r="K248" s="18">
        <f t="shared" si="101"/>
        <v>352.9</v>
      </c>
      <c r="L248" s="18">
        <f t="shared" si="101"/>
        <v>1</v>
      </c>
      <c r="M248" s="18">
        <f t="shared" si="101"/>
        <v>0</v>
      </c>
      <c r="N248" s="18">
        <f t="shared" si="101"/>
        <v>0</v>
      </c>
      <c r="O248" s="18">
        <f t="shared" si="101"/>
        <v>0</v>
      </c>
      <c r="P248" s="18">
        <f t="shared" si="101"/>
        <v>0</v>
      </c>
      <c r="Q248" s="18">
        <f t="shared" si="101"/>
        <v>0</v>
      </c>
      <c r="R248" s="18">
        <f t="shared" si="101"/>
        <v>0</v>
      </c>
      <c r="S248" s="99">
        <f t="shared" si="101"/>
        <v>0</v>
      </c>
    </row>
    <row r="249" spans="1:19" s="10" customFormat="1" ht="15.75">
      <c r="A249" s="44"/>
      <c r="B249" s="8">
        <v>226</v>
      </c>
      <c r="C249" s="56" t="s">
        <v>10</v>
      </c>
      <c r="D249" s="18">
        <f aca="true" t="shared" si="102" ref="D249:S249">SUM(D21,D110,D116,D118,D130,D137,D142,D143,D150,D151,D152,D160,D166,D170,D177,D183,D203,D220,D224,)</f>
        <v>1140</v>
      </c>
      <c r="E249" s="18">
        <f t="shared" si="102"/>
        <v>0</v>
      </c>
      <c r="F249" s="18">
        <f t="shared" si="102"/>
        <v>0</v>
      </c>
      <c r="G249" s="18">
        <f t="shared" si="102"/>
        <v>1134</v>
      </c>
      <c r="H249" s="18">
        <f t="shared" si="102"/>
        <v>0</v>
      </c>
      <c r="I249" s="18">
        <f t="shared" si="102"/>
        <v>500</v>
      </c>
      <c r="J249" s="189">
        <f t="shared" si="102"/>
        <v>12</v>
      </c>
      <c r="K249" s="18">
        <f t="shared" si="102"/>
        <v>10</v>
      </c>
      <c r="L249" s="18">
        <f t="shared" si="102"/>
        <v>2</v>
      </c>
      <c r="M249" s="18">
        <f t="shared" si="102"/>
        <v>0</v>
      </c>
      <c r="N249" s="18">
        <f t="shared" si="102"/>
        <v>0</v>
      </c>
      <c r="O249" s="18">
        <f t="shared" si="102"/>
        <v>0</v>
      </c>
      <c r="P249" s="18">
        <f t="shared" si="102"/>
        <v>0</v>
      </c>
      <c r="Q249" s="18">
        <f t="shared" si="102"/>
        <v>0</v>
      </c>
      <c r="R249" s="18">
        <f t="shared" si="102"/>
        <v>0</v>
      </c>
      <c r="S249" s="99">
        <f t="shared" si="102"/>
        <v>0</v>
      </c>
    </row>
    <row r="250" spans="1:19" s="10" customFormat="1" ht="15.75">
      <c r="A250" s="44"/>
      <c r="B250" s="8">
        <v>231</v>
      </c>
      <c r="C250" s="56" t="s">
        <v>11</v>
      </c>
      <c r="D250" s="18">
        <f aca="true" t="shared" si="103" ref="D250:S250">SUM(D94)</f>
        <v>0</v>
      </c>
      <c r="E250" s="18">
        <f t="shared" si="103"/>
        <v>0</v>
      </c>
      <c r="F250" s="18">
        <f t="shared" si="103"/>
        <v>0</v>
      </c>
      <c r="G250" s="18">
        <f t="shared" si="103"/>
        <v>0</v>
      </c>
      <c r="H250" s="18">
        <f t="shared" si="103"/>
        <v>0</v>
      </c>
      <c r="I250" s="18">
        <f>SUM(I94,I238)</f>
        <v>0</v>
      </c>
      <c r="J250" s="256">
        <f>SUM(J94,J238)</f>
        <v>20</v>
      </c>
      <c r="K250" s="18">
        <f>SUM(K94,K238)</f>
        <v>20</v>
      </c>
      <c r="L250" s="18">
        <f t="shared" si="103"/>
        <v>0</v>
      </c>
      <c r="M250" s="18">
        <f t="shared" si="103"/>
        <v>0</v>
      </c>
      <c r="N250" s="18">
        <f t="shared" si="103"/>
        <v>0</v>
      </c>
      <c r="O250" s="18">
        <f t="shared" si="103"/>
        <v>0</v>
      </c>
      <c r="P250" s="18">
        <f t="shared" si="103"/>
        <v>0</v>
      </c>
      <c r="Q250" s="18">
        <f t="shared" si="103"/>
        <v>0</v>
      </c>
      <c r="R250" s="18">
        <f t="shared" si="103"/>
        <v>0</v>
      </c>
      <c r="S250" s="99">
        <f t="shared" si="103"/>
        <v>0</v>
      </c>
    </row>
    <row r="251" spans="1:19" s="10" customFormat="1" ht="36.75" customHeight="1">
      <c r="A251" s="44"/>
      <c r="B251" s="8">
        <v>242</v>
      </c>
      <c r="C251" s="56" t="s">
        <v>58</v>
      </c>
      <c r="D251" s="18">
        <f aca="true" t="shared" si="104" ref="D251:S251">SUM(D134,D155)</f>
        <v>0</v>
      </c>
      <c r="E251" s="18">
        <f t="shared" si="104"/>
        <v>0</v>
      </c>
      <c r="F251" s="18">
        <f t="shared" si="104"/>
        <v>0</v>
      </c>
      <c r="G251" s="18">
        <f t="shared" si="104"/>
        <v>0</v>
      </c>
      <c r="H251" s="18">
        <f t="shared" si="104"/>
        <v>0</v>
      </c>
      <c r="I251" s="18">
        <f t="shared" si="104"/>
        <v>230</v>
      </c>
      <c r="J251" s="189">
        <f t="shared" si="104"/>
        <v>0</v>
      </c>
      <c r="K251" s="18">
        <f t="shared" si="104"/>
        <v>0</v>
      </c>
      <c r="L251" s="18">
        <f t="shared" si="104"/>
        <v>0</v>
      </c>
      <c r="M251" s="18">
        <f t="shared" si="104"/>
        <v>0</v>
      </c>
      <c r="N251" s="18">
        <f t="shared" si="104"/>
        <v>0</v>
      </c>
      <c r="O251" s="18">
        <f t="shared" si="104"/>
        <v>0</v>
      </c>
      <c r="P251" s="18">
        <f t="shared" si="104"/>
        <v>0</v>
      </c>
      <c r="Q251" s="18">
        <f t="shared" si="104"/>
        <v>0</v>
      </c>
      <c r="R251" s="18">
        <f t="shared" si="104"/>
        <v>0</v>
      </c>
      <c r="S251" s="99">
        <f t="shared" si="104"/>
        <v>0</v>
      </c>
    </row>
    <row r="252" spans="1:19" s="10" customFormat="1" ht="18.75" customHeight="1">
      <c r="A252" s="44"/>
      <c r="B252" s="8">
        <v>251</v>
      </c>
      <c r="C252" s="56" t="s">
        <v>112</v>
      </c>
      <c r="D252" s="18">
        <f aca="true" t="shared" si="105" ref="D252:S252">SUM(D85,D66,D147,D148)</f>
        <v>252</v>
      </c>
      <c r="E252" s="18">
        <f t="shared" si="105"/>
        <v>0</v>
      </c>
      <c r="F252" s="18">
        <f t="shared" si="105"/>
        <v>0</v>
      </c>
      <c r="G252" s="18">
        <f t="shared" si="105"/>
        <v>252</v>
      </c>
      <c r="H252" s="18">
        <f t="shared" si="105"/>
        <v>0</v>
      </c>
      <c r="I252" s="18">
        <f t="shared" si="105"/>
        <v>114</v>
      </c>
      <c r="J252" s="189">
        <f t="shared" si="105"/>
        <v>0</v>
      </c>
      <c r="K252" s="18">
        <f t="shared" si="105"/>
        <v>0</v>
      </c>
      <c r="L252" s="18">
        <f t="shared" si="105"/>
        <v>0</v>
      </c>
      <c r="M252" s="18">
        <f t="shared" si="105"/>
        <v>0</v>
      </c>
      <c r="N252" s="18">
        <f t="shared" si="105"/>
        <v>0</v>
      </c>
      <c r="O252" s="18">
        <f t="shared" si="105"/>
        <v>0</v>
      </c>
      <c r="P252" s="18">
        <f t="shared" si="105"/>
        <v>0</v>
      </c>
      <c r="Q252" s="18">
        <f t="shared" si="105"/>
        <v>0</v>
      </c>
      <c r="R252" s="18">
        <f t="shared" si="105"/>
        <v>0</v>
      </c>
      <c r="S252" s="99">
        <f t="shared" si="105"/>
        <v>0</v>
      </c>
    </row>
    <row r="253" spans="1:19" s="10" customFormat="1" ht="15.75" hidden="1">
      <c r="A253" s="44"/>
      <c r="B253" s="8">
        <v>262</v>
      </c>
      <c r="C253" s="56" t="s">
        <v>36</v>
      </c>
      <c r="D253" s="18">
        <f aca="true" t="shared" si="106" ref="D253:S253">SUM(D67,D86,D45)</f>
        <v>0</v>
      </c>
      <c r="E253" s="18">
        <f t="shared" si="106"/>
        <v>0</v>
      </c>
      <c r="F253" s="18">
        <f t="shared" si="106"/>
        <v>0</v>
      </c>
      <c r="G253" s="18">
        <f t="shared" si="106"/>
        <v>0</v>
      </c>
      <c r="H253" s="18">
        <f t="shared" si="106"/>
        <v>0</v>
      </c>
      <c r="I253" s="18">
        <f t="shared" si="106"/>
        <v>0</v>
      </c>
      <c r="J253" s="189">
        <f t="shared" si="106"/>
        <v>0</v>
      </c>
      <c r="K253" s="18">
        <f t="shared" si="106"/>
        <v>0</v>
      </c>
      <c r="L253" s="18">
        <f t="shared" si="106"/>
        <v>0</v>
      </c>
      <c r="M253" s="18">
        <f t="shared" si="106"/>
        <v>0</v>
      </c>
      <c r="N253" s="18">
        <f t="shared" si="106"/>
        <v>0</v>
      </c>
      <c r="O253" s="18">
        <f t="shared" si="106"/>
        <v>0</v>
      </c>
      <c r="P253" s="18">
        <f t="shared" si="106"/>
        <v>0</v>
      </c>
      <c r="Q253" s="18">
        <f t="shared" si="106"/>
        <v>0</v>
      </c>
      <c r="R253" s="18">
        <f t="shared" si="106"/>
        <v>0</v>
      </c>
      <c r="S253" s="99">
        <f t="shared" si="106"/>
        <v>0</v>
      </c>
    </row>
    <row r="254" spans="1:22" s="10" customFormat="1" ht="31.5" hidden="1">
      <c r="A254" s="44"/>
      <c r="B254" s="8">
        <v>263</v>
      </c>
      <c r="C254" s="56" t="s">
        <v>44</v>
      </c>
      <c r="D254" s="18">
        <f aca="true" t="shared" si="107" ref="D254:S254">SUM(D68,D87,D223)</f>
        <v>0</v>
      </c>
      <c r="E254" s="18">
        <f t="shared" si="107"/>
        <v>0</v>
      </c>
      <c r="F254" s="18">
        <f t="shared" si="107"/>
        <v>0</v>
      </c>
      <c r="G254" s="18">
        <f t="shared" si="107"/>
        <v>0</v>
      </c>
      <c r="H254" s="18">
        <f t="shared" si="107"/>
        <v>0</v>
      </c>
      <c r="I254" s="18">
        <f t="shared" si="107"/>
        <v>0</v>
      </c>
      <c r="J254" s="189">
        <f t="shared" si="107"/>
        <v>0</v>
      </c>
      <c r="K254" s="18">
        <f t="shared" si="107"/>
        <v>0</v>
      </c>
      <c r="L254" s="18">
        <f t="shared" si="107"/>
        <v>0</v>
      </c>
      <c r="M254" s="18">
        <f t="shared" si="107"/>
        <v>0</v>
      </c>
      <c r="N254" s="18">
        <f t="shared" si="107"/>
        <v>0</v>
      </c>
      <c r="O254" s="18">
        <f t="shared" si="107"/>
        <v>0</v>
      </c>
      <c r="P254" s="18">
        <f t="shared" si="107"/>
        <v>0</v>
      </c>
      <c r="Q254" s="18">
        <f t="shared" si="107"/>
        <v>0</v>
      </c>
      <c r="R254" s="18">
        <f t="shared" si="107"/>
        <v>0</v>
      </c>
      <c r="S254" s="99">
        <f t="shared" si="107"/>
        <v>0</v>
      </c>
      <c r="T254" s="146"/>
      <c r="U254" s="146"/>
      <c r="V254" s="146"/>
    </row>
    <row r="255" spans="1:22" s="10" customFormat="1" ht="15.75">
      <c r="A255" s="44"/>
      <c r="B255" s="8">
        <v>290</v>
      </c>
      <c r="C255" s="56" t="s">
        <v>12</v>
      </c>
      <c r="D255" s="18">
        <f aca="true" t="shared" si="108" ref="D255:S255">SUM(D26,D184,D204,D231,D225)</f>
        <v>4</v>
      </c>
      <c r="E255" s="18">
        <f t="shared" si="108"/>
        <v>0</v>
      </c>
      <c r="F255" s="18">
        <f t="shared" si="108"/>
        <v>0</v>
      </c>
      <c r="G255" s="18">
        <f t="shared" si="108"/>
        <v>1</v>
      </c>
      <c r="H255" s="18">
        <f t="shared" si="108"/>
        <v>0</v>
      </c>
      <c r="I255" s="18">
        <f t="shared" si="108"/>
        <v>138</v>
      </c>
      <c r="J255" s="189">
        <f t="shared" si="108"/>
        <v>32</v>
      </c>
      <c r="K255" s="18">
        <f t="shared" si="108"/>
        <v>21</v>
      </c>
      <c r="L255" s="18">
        <f t="shared" si="108"/>
        <v>11</v>
      </c>
      <c r="M255" s="18">
        <f t="shared" si="108"/>
        <v>0</v>
      </c>
      <c r="N255" s="18">
        <f t="shared" si="108"/>
        <v>0</v>
      </c>
      <c r="O255" s="18">
        <f t="shared" si="108"/>
        <v>0</v>
      </c>
      <c r="P255" s="18">
        <f t="shared" si="108"/>
        <v>0</v>
      </c>
      <c r="Q255" s="18">
        <f t="shared" si="108"/>
        <v>0</v>
      </c>
      <c r="R255" s="18">
        <f t="shared" si="108"/>
        <v>0</v>
      </c>
      <c r="S255" s="99">
        <f t="shared" si="108"/>
        <v>0</v>
      </c>
      <c r="T255" s="147"/>
      <c r="U255" s="147"/>
      <c r="V255" s="146"/>
    </row>
    <row r="256" spans="1:22" s="10" customFormat="1" ht="15.75">
      <c r="A256" s="44"/>
      <c r="B256" s="8">
        <v>310</v>
      </c>
      <c r="C256" s="56" t="s">
        <v>14</v>
      </c>
      <c r="D256" s="18">
        <f aca="true" t="shared" si="109" ref="D256:S256">SUM(D28,D112,D206,D234,D172,D145,D119)</f>
        <v>66</v>
      </c>
      <c r="E256" s="18">
        <f t="shared" si="109"/>
        <v>0</v>
      </c>
      <c r="F256" s="18">
        <f t="shared" si="109"/>
        <v>0</v>
      </c>
      <c r="G256" s="18">
        <f t="shared" si="109"/>
        <v>66</v>
      </c>
      <c r="H256" s="18">
        <f t="shared" si="109"/>
        <v>0</v>
      </c>
      <c r="I256" s="18">
        <f t="shared" si="109"/>
        <v>296</v>
      </c>
      <c r="J256" s="189">
        <f t="shared" si="109"/>
        <v>7</v>
      </c>
      <c r="K256" s="18">
        <f t="shared" si="109"/>
        <v>5</v>
      </c>
      <c r="L256" s="18">
        <f t="shared" si="109"/>
        <v>2</v>
      </c>
      <c r="M256" s="18">
        <f t="shared" si="109"/>
        <v>0</v>
      </c>
      <c r="N256" s="18">
        <f t="shared" si="109"/>
        <v>0</v>
      </c>
      <c r="O256" s="18">
        <f t="shared" si="109"/>
        <v>0</v>
      </c>
      <c r="P256" s="18">
        <f t="shared" si="109"/>
        <v>0</v>
      </c>
      <c r="Q256" s="18">
        <f t="shared" si="109"/>
        <v>0</v>
      </c>
      <c r="R256" s="18">
        <f t="shared" si="109"/>
        <v>0</v>
      </c>
      <c r="S256" s="99">
        <f t="shared" si="109"/>
        <v>0</v>
      </c>
      <c r="T256" s="147"/>
      <c r="U256" s="146"/>
      <c r="V256" s="146"/>
    </row>
    <row r="257" spans="1:22" s="10" customFormat="1" ht="15.75">
      <c r="A257" s="44"/>
      <c r="B257" s="8">
        <v>340</v>
      </c>
      <c r="C257" s="56" t="s">
        <v>15</v>
      </c>
      <c r="D257" s="18">
        <f aca="true" t="shared" si="110" ref="D257:S257">SUM(D29,D113,D120,D126,D207,D235,D173,D186)</f>
        <v>92</v>
      </c>
      <c r="E257" s="18">
        <f t="shared" si="110"/>
        <v>0</v>
      </c>
      <c r="F257" s="18">
        <f t="shared" si="110"/>
        <v>0</v>
      </c>
      <c r="G257" s="18">
        <f t="shared" si="110"/>
        <v>92</v>
      </c>
      <c r="H257" s="18">
        <f t="shared" si="110"/>
        <v>0</v>
      </c>
      <c r="I257" s="18">
        <f t="shared" si="110"/>
        <v>433</v>
      </c>
      <c r="J257" s="189">
        <f t="shared" si="110"/>
        <v>7.8</v>
      </c>
      <c r="K257" s="18">
        <f t="shared" si="110"/>
        <v>5</v>
      </c>
      <c r="L257" s="18">
        <f t="shared" si="110"/>
        <v>2</v>
      </c>
      <c r="M257" s="18">
        <f t="shared" si="110"/>
        <v>0</v>
      </c>
      <c r="N257" s="18">
        <f t="shared" si="110"/>
        <v>0</v>
      </c>
      <c r="O257" s="18">
        <f t="shared" si="110"/>
        <v>0</v>
      </c>
      <c r="P257" s="18">
        <f t="shared" si="110"/>
        <v>0</v>
      </c>
      <c r="Q257" s="18">
        <f t="shared" si="110"/>
        <v>0</v>
      </c>
      <c r="R257" s="18">
        <f t="shared" si="110"/>
        <v>0</v>
      </c>
      <c r="S257" s="99">
        <f t="shared" si="110"/>
        <v>0.8</v>
      </c>
      <c r="T257" s="146"/>
      <c r="U257" s="146"/>
      <c r="V257" s="146"/>
    </row>
    <row r="258" spans="1:22" s="28" customFormat="1" ht="19.5" customHeight="1" thickBot="1">
      <c r="A258" s="45"/>
      <c r="B258" s="46"/>
      <c r="C258" s="47" t="s">
        <v>43</v>
      </c>
      <c r="D258" s="48">
        <f aca="true" t="shared" si="111" ref="D258:S258">SUM(D241:D257)</f>
        <v>11418</v>
      </c>
      <c r="E258" s="48">
        <f t="shared" si="111"/>
        <v>0</v>
      </c>
      <c r="F258" s="48">
        <f t="shared" si="111"/>
        <v>0</v>
      </c>
      <c r="G258" s="48">
        <f t="shared" si="111"/>
        <v>11409</v>
      </c>
      <c r="H258" s="48">
        <f t="shared" si="111"/>
        <v>0</v>
      </c>
      <c r="I258" s="48">
        <f t="shared" si="111"/>
        <v>24145</v>
      </c>
      <c r="J258" s="180">
        <f t="shared" si="111"/>
        <v>8204.599999999999</v>
      </c>
      <c r="K258" s="180">
        <f t="shared" si="111"/>
        <v>799.9</v>
      </c>
      <c r="L258" s="180">
        <f t="shared" si="111"/>
        <v>2664.8</v>
      </c>
      <c r="M258" s="48">
        <f t="shared" si="111"/>
        <v>2054.3</v>
      </c>
      <c r="N258" s="48">
        <f t="shared" si="111"/>
        <v>501.6</v>
      </c>
      <c r="O258" s="48">
        <f t="shared" si="111"/>
        <v>2089</v>
      </c>
      <c r="P258" s="48">
        <f t="shared" si="111"/>
        <v>0</v>
      </c>
      <c r="Q258" s="48">
        <f t="shared" si="111"/>
        <v>0</v>
      </c>
      <c r="R258" s="48">
        <f t="shared" si="111"/>
        <v>0</v>
      </c>
      <c r="S258" s="124">
        <f t="shared" si="111"/>
        <v>95</v>
      </c>
      <c r="T258" s="148"/>
      <c r="U258" s="148"/>
      <c r="V258" s="148"/>
    </row>
    <row r="260" spans="3:11" ht="12.75">
      <c r="C260" s="1" t="s">
        <v>163</v>
      </c>
      <c r="J260" s="1">
        <v>142</v>
      </c>
      <c r="K260" s="1">
        <v>142</v>
      </c>
    </row>
    <row r="262" spans="3:19" ht="12.75">
      <c r="C262" s="1" t="s">
        <v>154</v>
      </c>
      <c r="I262" s="167">
        <f>SUM(J262:J263)</f>
        <v>8346.6</v>
      </c>
      <c r="J262" s="167">
        <f>SUM(K262:S262)</f>
        <v>8302.6</v>
      </c>
      <c r="K262" s="1">
        <v>897.9</v>
      </c>
      <c r="L262" s="1">
        <v>2664.8</v>
      </c>
      <c r="M262" s="1">
        <v>2054.3</v>
      </c>
      <c r="N262" s="1">
        <v>501.6</v>
      </c>
      <c r="O262" s="1">
        <v>2089</v>
      </c>
      <c r="R262" s="1">
        <v>0</v>
      </c>
      <c r="S262" s="1">
        <v>95</v>
      </c>
    </row>
    <row r="263" spans="3:11" ht="12.75">
      <c r="C263" s="1" t="s">
        <v>104</v>
      </c>
      <c r="J263" s="1">
        <v>44</v>
      </c>
      <c r="K263" s="1">
        <v>44</v>
      </c>
    </row>
    <row r="264" spans="3:19" ht="12.75">
      <c r="C264" s="1" t="s">
        <v>109</v>
      </c>
      <c r="J264" s="179">
        <f>SUM(J262+J263-J258-J260)</f>
        <v>1.8189894035458565E-12</v>
      </c>
      <c r="K264" s="179">
        <f>SUM(K262+K263-K258-K260)</f>
        <v>0</v>
      </c>
      <c r="L264" s="179">
        <f aca="true" t="shared" si="112" ref="L264:S264">SUM(L262-L258)</f>
        <v>0</v>
      </c>
      <c r="M264" s="179">
        <f t="shared" si="112"/>
        <v>0</v>
      </c>
      <c r="N264" s="179">
        <f t="shared" si="112"/>
        <v>0</v>
      </c>
      <c r="O264" s="179">
        <f t="shared" si="112"/>
        <v>0</v>
      </c>
      <c r="P264" s="179">
        <f t="shared" si="112"/>
        <v>0</v>
      </c>
      <c r="Q264" s="179">
        <f t="shared" si="112"/>
        <v>0</v>
      </c>
      <c r="R264" s="179">
        <f t="shared" si="112"/>
        <v>0</v>
      </c>
      <c r="S264" s="179">
        <f t="shared" si="112"/>
        <v>0</v>
      </c>
    </row>
    <row r="267" spans="3:19" ht="12.75" hidden="1">
      <c r="C267" s="150" t="s">
        <v>154</v>
      </c>
      <c r="D267" s="151"/>
      <c r="E267" s="151"/>
      <c r="F267" s="151"/>
      <c r="G267" s="151"/>
      <c r="H267" s="151"/>
      <c r="I267" s="151"/>
      <c r="J267" s="166">
        <f aca="true" t="shared" si="113" ref="J267:J272">SUM(K267:S267)</f>
        <v>7926.000000000001</v>
      </c>
      <c r="K267" s="151">
        <v>897.9</v>
      </c>
      <c r="L267" s="151">
        <v>2664.8</v>
      </c>
      <c r="M267" s="151">
        <v>1677.7</v>
      </c>
      <c r="N267" s="151">
        <v>501.6</v>
      </c>
      <c r="O267" s="151">
        <v>2089</v>
      </c>
      <c r="P267" s="151"/>
      <c r="Q267" s="151"/>
      <c r="R267" s="151">
        <v>0</v>
      </c>
      <c r="S267" s="152">
        <v>95</v>
      </c>
    </row>
    <row r="268" spans="3:19" ht="12.75" hidden="1">
      <c r="C268" s="153" t="s">
        <v>157</v>
      </c>
      <c r="D268" s="154"/>
      <c r="E268" s="154"/>
      <c r="F268" s="154"/>
      <c r="G268" s="154"/>
      <c r="H268" s="154"/>
      <c r="I268" s="154" t="s">
        <v>160</v>
      </c>
      <c r="J268" s="154">
        <f t="shared" si="113"/>
        <v>342.9</v>
      </c>
      <c r="K268" s="154">
        <v>342.9</v>
      </c>
      <c r="L268" s="154"/>
      <c r="M268" s="154"/>
      <c r="N268" s="154"/>
      <c r="O268" s="154"/>
      <c r="P268" s="154"/>
      <c r="Q268" s="154"/>
      <c r="R268" s="154"/>
      <c r="S268" s="155"/>
    </row>
    <row r="269" spans="3:19" ht="13.5" hidden="1" thickBot="1">
      <c r="C269" s="156" t="s">
        <v>156</v>
      </c>
      <c r="D269" s="157"/>
      <c r="E269" s="157"/>
      <c r="F269" s="157"/>
      <c r="G269" s="157"/>
      <c r="H269" s="157"/>
      <c r="I269" s="157" t="s">
        <v>160</v>
      </c>
      <c r="J269" s="154">
        <f t="shared" si="113"/>
        <v>142</v>
      </c>
      <c r="K269" s="157">
        <v>142</v>
      </c>
      <c r="L269" s="157"/>
      <c r="M269" s="157"/>
      <c r="N269" s="157"/>
      <c r="O269" s="157"/>
      <c r="P269" s="157"/>
      <c r="Q269" s="157"/>
      <c r="R269" s="157"/>
      <c r="S269" s="158"/>
    </row>
    <row r="270" spans="3:19" ht="12.75" hidden="1">
      <c r="C270" s="150" t="s">
        <v>155</v>
      </c>
      <c r="D270" s="151"/>
      <c r="E270" s="151"/>
      <c r="F270" s="151"/>
      <c r="G270" s="151"/>
      <c r="H270" s="151"/>
      <c r="I270" s="151"/>
      <c r="J270" s="159">
        <f t="shared" si="113"/>
        <v>7541.1</v>
      </c>
      <c r="K270" s="151">
        <v>963.7</v>
      </c>
      <c r="L270" s="151">
        <v>2767.1</v>
      </c>
      <c r="M270" s="151">
        <v>1518.3</v>
      </c>
      <c r="N270" s="151">
        <v>0</v>
      </c>
      <c r="O270" s="151">
        <v>2197</v>
      </c>
      <c r="P270" s="151"/>
      <c r="Q270" s="151"/>
      <c r="R270" s="151">
        <v>0</v>
      </c>
      <c r="S270" s="152">
        <v>95</v>
      </c>
    </row>
    <row r="271" spans="3:19" ht="12.75" hidden="1">
      <c r="C271" s="153" t="s">
        <v>158</v>
      </c>
      <c r="D271" s="154"/>
      <c r="E271" s="154"/>
      <c r="F271" s="154"/>
      <c r="G271" s="154"/>
      <c r="H271" s="154"/>
      <c r="I271" s="154" t="s">
        <v>160</v>
      </c>
      <c r="J271" s="154">
        <f t="shared" si="113"/>
        <v>394.7</v>
      </c>
      <c r="K271" s="154">
        <v>394.7</v>
      </c>
      <c r="L271" s="154"/>
      <c r="M271" s="154"/>
      <c r="N271" s="154"/>
      <c r="O271" s="154"/>
      <c r="P271" s="154"/>
      <c r="Q271" s="154"/>
      <c r="R271" s="154"/>
      <c r="S271" s="155"/>
    </row>
    <row r="272" spans="3:19" ht="13.5" hidden="1" thickBot="1">
      <c r="C272" s="156" t="s">
        <v>159</v>
      </c>
      <c r="D272" s="157"/>
      <c r="E272" s="157"/>
      <c r="F272" s="157"/>
      <c r="G272" s="157"/>
      <c r="H272" s="157"/>
      <c r="I272" s="157" t="s">
        <v>160</v>
      </c>
      <c r="J272" s="157">
        <f t="shared" si="113"/>
        <v>297</v>
      </c>
      <c r="K272" s="157">
        <v>297</v>
      </c>
      <c r="L272" s="157"/>
      <c r="M272" s="157"/>
      <c r="N272" s="157"/>
      <c r="O272" s="157"/>
      <c r="P272" s="157"/>
      <c r="Q272" s="157"/>
      <c r="R272" s="157"/>
      <c r="S272" s="158"/>
    </row>
    <row r="274" ht="12.75">
      <c r="J274" s="1" t="s">
        <v>174</v>
      </c>
    </row>
  </sheetData>
  <sheetProtection/>
  <mergeCells count="29">
    <mergeCell ref="M1:S1"/>
    <mergeCell ref="A188:C188"/>
    <mergeCell ref="B123:C123"/>
    <mergeCell ref="A239:C239"/>
    <mergeCell ref="A236:C236"/>
    <mergeCell ref="A187:C187"/>
    <mergeCell ref="A209:C209"/>
    <mergeCell ref="A227:C227"/>
    <mergeCell ref="A222:C222"/>
    <mergeCell ref="A208:C208"/>
    <mergeCell ref="A237:C237"/>
    <mergeCell ref="A122:C122"/>
    <mergeCell ref="A8:I8"/>
    <mergeCell ref="A9:C9"/>
    <mergeCell ref="A115:C115"/>
    <mergeCell ref="A175:C175"/>
    <mergeCell ref="B129:C129"/>
    <mergeCell ref="A180:C180"/>
    <mergeCell ref="A121:C121"/>
    <mergeCell ref="A98:C98"/>
    <mergeCell ref="A4:S4"/>
    <mergeCell ref="A179:C179"/>
    <mergeCell ref="A174:C174"/>
    <mergeCell ref="A131:C131"/>
    <mergeCell ref="A114:C114"/>
    <mergeCell ref="B127:C127"/>
    <mergeCell ref="B138:C138"/>
    <mergeCell ref="B133:C133"/>
    <mergeCell ref="B156:C156"/>
  </mergeCells>
  <printOptions/>
  <pageMargins left="0.8661417322834646" right="0.1968503937007874" top="0.31496062992125984" bottom="0.1968503937007874" header="0" footer="0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3"/>
  <sheetViews>
    <sheetView zoomScale="85" zoomScaleNormal="85" zoomScaleSheetLayoutView="75" zoomScalePageLayoutView="0" workbookViewId="0" topLeftCell="A9">
      <pane xSplit="3" ySplit="1" topLeftCell="I231" activePane="bottomRight" state="frozen"/>
      <selection pane="topLeft" activeCell="A9" sqref="A9"/>
      <selection pane="topRight" activeCell="D9" sqref="D9"/>
      <selection pane="bottomLeft" activeCell="A10" sqref="A10"/>
      <selection pane="bottomRight" activeCell="L263" sqref="L263:S263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2.625" style="1" customWidth="1"/>
    <col min="4" max="4" width="13.625" style="1" hidden="1" customWidth="1"/>
    <col min="5" max="8" width="11.00390625" style="1" hidden="1" customWidth="1"/>
    <col min="9" max="9" width="13.75390625" style="1" customWidth="1"/>
    <col min="10" max="10" width="14.875" style="1" customWidth="1"/>
    <col min="11" max="11" width="12.25390625" style="1" customWidth="1"/>
    <col min="12" max="12" width="12.75390625" style="1" customWidth="1"/>
    <col min="13" max="13" width="12.375" style="1" customWidth="1"/>
    <col min="14" max="14" width="14.25390625" style="1" customWidth="1"/>
    <col min="15" max="15" width="13.25390625" style="1" customWidth="1"/>
    <col min="16" max="16" width="11.00390625" style="1" hidden="1" customWidth="1"/>
    <col min="17" max="17" width="10.375" style="1" hidden="1" customWidth="1"/>
    <col min="18" max="18" width="12.25390625" style="1" hidden="1" customWidth="1"/>
    <col min="19" max="19" width="13.00390625" style="1" customWidth="1"/>
    <col min="20" max="16384" width="9.125" style="1" customWidth="1"/>
  </cols>
  <sheetData>
    <row r="1" spans="2:19" s="61" customFormat="1" ht="103.5" customHeight="1">
      <c r="B1" s="62"/>
      <c r="M1" s="345" t="s">
        <v>162</v>
      </c>
      <c r="N1" s="345"/>
      <c r="O1" s="345"/>
      <c r="P1" s="345"/>
      <c r="Q1" s="345"/>
      <c r="R1" s="345"/>
      <c r="S1" s="345"/>
    </row>
    <row r="2" s="61" customFormat="1" ht="13.5">
      <c r="B2" s="62"/>
    </row>
    <row r="3" s="61" customFormat="1" ht="13.5">
      <c r="B3" s="62"/>
    </row>
    <row r="4" spans="1:19" s="61" customFormat="1" ht="39.75" customHeight="1">
      <c r="A4" s="364" t="s">
        <v>161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</row>
    <row r="5" s="61" customFormat="1" ht="18.75" customHeight="1">
      <c r="B5" s="62"/>
    </row>
    <row r="6" spans="2:19" s="61" customFormat="1" ht="17.25" thickBot="1">
      <c r="B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95</v>
      </c>
    </row>
    <row r="7" ht="13.5" hidden="1" thickBot="1"/>
    <row r="8" spans="1:9" ht="15" customHeight="1" hidden="1" thickBot="1">
      <c r="A8" s="358"/>
      <c r="B8" s="358"/>
      <c r="C8" s="358"/>
      <c r="D8" s="358"/>
      <c r="E8" s="358"/>
      <c r="F8" s="358"/>
      <c r="G8" s="358"/>
      <c r="H8" s="358"/>
      <c r="I8" s="358"/>
    </row>
    <row r="9" spans="1:19" ht="85.5" customHeight="1" thickBot="1">
      <c r="A9" s="378" t="s">
        <v>59</v>
      </c>
      <c r="B9" s="379"/>
      <c r="C9" s="379"/>
      <c r="D9" s="175" t="s">
        <v>130</v>
      </c>
      <c r="E9" s="175" t="s">
        <v>126</v>
      </c>
      <c r="F9" s="175" t="s">
        <v>127</v>
      </c>
      <c r="G9" s="175" t="s">
        <v>128</v>
      </c>
      <c r="H9" s="175" t="s">
        <v>129</v>
      </c>
      <c r="I9" s="175" t="s">
        <v>166</v>
      </c>
      <c r="J9" s="176" t="s">
        <v>165</v>
      </c>
      <c r="K9" s="174" t="s">
        <v>92</v>
      </c>
      <c r="L9" s="177" t="s">
        <v>93</v>
      </c>
      <c r="M9" s="177" t="s">
        <v>102</v>
      </c>
      <c r="N9" s="177" t="s">
        <v>113</v>
      </c>
      <c r="O9" s="177" t="s">
        <v>115</v>
      </c>
      <c r="P9" s="177"/>
      <c r="Q9" s="177"/>
      <c r="R9" s="177" t="s">
        <v>114</v>
      </c>
      <c r="S9" s="178" t="s">
        <v>94</v>
      </c>
    </row>
    <row r="10" spans="1:19" s="7" customFormat="1" ht="20.25" customHeight="1">
      <c r="A10" s="170" t="s">
        <v>21</v>
      </c>
      <c r="B10" s="171"/>
      <c r="C10" s="172"/>
      <c r="D10" s="172"/>
      <c r="E10" s="172"/>
      <c r="F10" s="172"/>
      <c r="G10" s="172"/>
      <c r="H10" s="172"/>
      <c r="I10" s="172"/>
      <c r="J10" s="187"/>
      <c r="K10" s="172"/>
      <c r="L10" s="172"/>
      <c r="M10" s="172"/>
      <c r="N10" s="172"/>
      <c r="O10" s="172"/>
      <c r="P10" s="172"/>
      <c r="Q10" s="172"/>
      <c r="R10" s="172"/>
      <c r="S10" s="173"/>
    </row>
    <row r="11" spans="1:19" s="7" customFormat="1" ht="32.25" customHeight="1">
      <c r="A11" s="35" t="s">
        <v>0</v>
      </c>
      <c r="B11" s="5">
        <v>210</v>
      </c>
      <c r="C11" s="57" t="s">
        <v>30</v>
      </c>
      <c r="D11" s="25">
        <f aca="true" t="shared" si="0" ref="D11:S11">SUM(D12:D14)</f>
        <v>4239</v>
      </c>
      <c r="E11" s="25">
        <f t="shared" si="0"/>
        <v>0</v>
      </c>
      <c r="F11" s="25">
        <f t="shared" si="0"/>
        <v>0</v>
      </c>
      <c r="G11" s="25">
        <f t="shared" si="0"/>
        <v>4239</v>
      </c>
      <c r="H11" s="25">
        <f t="shared" si="0"/>
        <v>0</v>
      </c>
      <c r="I11" s="25">
        <f t="shared" si="0"/>
        <v>9771</v>
      </c>
      <c r="J11" s="188">
        <f t="shared" si="0"/>
        <v>4107.7</v>
      </c>
      <c r="K11" s="196">
        <f t="shared" si="0"/>
        <v>40</v>
      </c>
      <c r="L11" s="196">
        <f t="shared" si="0"/>
        <v>1838.7</v>
      </c>
      <c r="M11" s="196">
        <f t="shared" si="0"/>
        <v>1890</v>
      </c>
      <c r="N11" s="196">
        <f t="shared" si="0"/>
        <v>0</v>
      </c>
      <c r="O11" s="196">
        <f t="shared" si="0"/>
        <v>339</v>
      </c>
      <c r="P11" s="196">
        <f t="shared" si="0"/>
        <v>0</v>
      </c>
      <c r="Q11" s="196">
        <f t="shared" si="0"/>
        <v>0</v>
      </c>
      <c r="R11" s="196">
        <f t="shared" si="0"/>
        <v>0</v>
      </c>
      <c r="S11" s="197">
        <f t="shared" si="0"/>
        <v>0</v>
      </c>
    </row>
    <row r="12" spans="1:19" s="10" customFormat="1" ht="15.75">
      <c r="A12" s="36" t="s">
        <v>0</v>
      </c>
      <c r="B12" s="8">
        <v>211</v>
      </c>
      <c r="C12" s="56" t="s">
        <v>1</v>
      </c>
      <c r="D12" s="18">
        <f aca="true" t="shared" si="1" ref="D12:S12">SUM(D31,D35,D52,D75)</f>
        <v>3284</v>
      </c>
      <c r="E12" s="18">
        <f t="shared" si="1"/>
        <v>0</v>
      </c>
      <c r="F12" s="18">
        <f t="shared" si="1"/>
        <v>0</v>
      </c>
      <c r="G12" s="18">
        <f t="shared" si="1"/>
        <v>3284</v>
      </c>
      <c r="H12" s="18">
        <f t="shared" si="1"/>
        <v>0</v>
      </c>
      <c r="I12" s="18">
        <f t="shared" si="1"/>
        <v>7464</v>
      </c>
      <c r="J12" s="189">
        <f t="shared" si="1"/>
        <v>3333</v>
      </c>
      <c r="K12" s="198">
        <f t="shared" si="1"/>
        <v>40</v>
      </c>
      <c r="L12" s="198">
        <f t="shared" si="1"/>
        <v>1500</v>
      </c>
      <c r="M12" s="198">
        <f t="shared" si="1"/>
        <v>1554</v>
      </c>
      <c r="N12" s="198">
        <f t="shared" si="1"/>
        <v>0</v>
      </c>
      <c r="O12" s="198">
        <f t="shared" si="1"/>
        <v>239</v>
      </c>
      <c r="P12" s="198">
        <f t="shared" si="1"/>
        <v>0</v>
      </c>
      <c r="Q12" s="198">
        <f t="shared" si="1"/>
        <v>0</v>
      </c>
      <c r="R12" s="198">
        <f t="shared" si="1"/>
        <v>0</v>
      </c>
      <c r="S12" s="199">
        <f t="shared" si="1"/>
        <v>0</v>
      </c>
    </row>
    <row r="13" spans="1:19" s="10" customFormat="1" ht="15.75">
      <c r="A13" s="36" t="s">
        <v>0</v>
      </c>
      <c r="B13" s="8">
        <v>212</v>
      </c>
      <c r="C13" s="56" t="s">
        <v>2</v>
      </c>
      <c r="D13" s="18">
        <f aca="true" t="shared" si="2" ref="D13:S13">SUM(D55,D36,D76)</f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53</v>
      </c>
      <c r="J13" s="189">
        <f t="shared" si="2"/>
        <v>0</v>
      </c>
      <c r="K13" s="198">
        <f t="shared" si="2"/>
        <v>0</v>
      </c>
      <c r="L13" s="198">
        <f t="shared" si="2"/>
        <v>0</v>
      </c>
      <c r="M13" s="198">
        <f t="shared" si="2"/>
        <v>0</v>
      </c>
      <c r="N13" s="198">
        <f t="shared" si="2"/>
        <v>0</v>
      </c>
      <c r="O13" s="198">
        <f t="shared" si="2"/>
        <v>0</v>
      </c>
      <c r="P13" s="198">
        <f t="shared" si="2"/>
        <v>0</v>
      </c>
      <c r="Q13" s="198">
        <f t="shared" si="2"/>
        <v>0</v>
      </c>
      <c r="R13" s="198">
        <f t="shared" si="2"/>
        <v>0</v>
      </c>
      <c r="S13" s="199">
        <f t="shared" si="2"/>
        <v>0</v>
      </c>
    </row>
    <row r="14" spans="1:19" s="10" customFormat="1" ht="15.75">
      <c r="A14" s="36" t="s">
        <v>0</v>
      </c>
      <c r="B14" s="8">
        <v>213</v>
      </c>
      <c r="C14" s="56" t="s">
        <v>3</v>
      </c>
      <c r="D14" s="18">
        <f aca="true" t="shared" si="3" ref="D14:S14">SUM(D32,D37,D56,D77)</f>
        <v>955</v>
      </c>
      <c r="E14" s="18">
        <f t="shared" si="3"/>
        <v>0</v>
      </c>
      <c r="F14" s="18">
        <f t="shared" si="3"/>
        <v>0</v>
      </c>
      <c r="G14" s="18">
        <f t="shared" si="3"/>
        <v>955</v>
      </c>
      <c r="H14" s="18">
        <f t="shared" si="3"/>
        <v>0</v>
      </c>
      <c r="I14" s="18">
        <f t="shared" si="3"/>
        <v>2254</v>
      </c>
      <c r="J14" s="189">
        <f t="shared" si="3"/>
        <v>774.7</v>
      </c>
      <c r="K14" s="198">
        <f t="shared" si="3"/>
        <v>0</v>
      </c>
      <c r="L14" s="198">
        <f t="shared" si="3"/>
        <v>338.7</v>
      </c>
      <c r="M14" s="198">
        <f t="shared" si="3"/>
        <v>336</v>
      </c>
      <c r="N14" s="198">
        <f t="shared" si="3"/>
        <v>0</v>
      </c>
      <c r="O14" s="198">
        <f t="shared" si="3"/>
        <v>100</v>
      </c>
      <c r="P14" s="198">
        <f t="shared" si="3"/>
        <v>0</v>
      </c>
      <c r="Q14" s="198">
        <f t="shared" si="3"/>
        <v>0</v>
      </c>
      <c r="R14" s="198">
        <f t="shared" si="3"/>
        <v>0</v>
      </c>
      <c r="S14" s="199">
        <f t="shared" si="3"/>
        <v>0</v>
      </c>
    </row>
    <row r="15" spans="1:19" s="7" customFormat="1" ht="15.75">
      <c r="A15" s="35" t="s">
        <v>0</v>
      </c>
      <c r="B15" s="5">
        <v>220</v>
      </c>
      <c r="C15" s="57" t="s">
        <v>4</v>
      </c>
      <c r="D15" s="25">
        <f aca="true" t="shared" si="4" ref="D15:S15">SUM(D16:D21)</f>
        <v>369</v>
      </c>
      <c r="E15" s="25">
        <f t="shared" si="4"/>
        <v>0</v>
      </c>
      <c r="F15" s="25">
        <f t="shared" si="4"/>
        <v>0</v>
      </c>
      <c r="G15" s="25">
        <f t="shared" si="4"/>
        <v>363</v>
      </c>
      <c r="H15" s="25">
        <f t="shared" si="4"/>
        <v>0</v>
      </c>
      <c r="I15" s="25">
        <f t="shared" si="4"/>
        <v>926</v>
      </c>
      <c r="J15" s="188">
        <f t="shared" si="4"/>
        <v>210</v>
      </c>
      <c r="K15" s="196">
        <f t="shared" si="4"/>
        <v>210</v>
      </c>
      <c r="L15" s="196">
        <f t="shared" si="4"/>
        <v>0</v>
      </c>
      <c r="M15" s="196">
        <f t="shared" si="4"/>
        <v>0</v>
      </c>
      <c r="N15" s="196">
        <f t="shared" si="4"/>
        <v>0</v>
      </c>
      <c r="O15" s="196">
        <f t="shared" si="4"/>
        <v>0</v>
      </c>
      <c r="P15" s="196">
        <f t="shared" si="4"/>
        <v>0</v>
      </c>
      <c r="Q15" s="196">
        <f t="shared" si="4"/>
        <v>0</v>
      </c>
      <c r="R15" s="196">
        <f t="shared" si="4"/>
        <v>0</v>
      </c>
      <c r="S15" s="197">
        <f t="shared" si="4"/>
        <v>0</v>
      </c>
    </row>
    <row r="16" spans="1:19" s="10" customFormat="1" ht="15.75">
      <c r="A16" s="36" t="s">
        <v>0</v>
      </c>
      <c r="B16" s="8">
        <v>221</v>
      </c>
      <c r="C16" s="56" t="s">
        <v>5</v>
      </c>
      <c r="D16" s="18">
        <f aca="true" t="shared" si="5" ref="D16:S16">SUM(D60,D39,D79)</f>
        <v>147</v>
      </c>
      <c r="E16" s="18">
        <f t="shared" si="5"/>
        <v>0</v>
      </c>
      <c r="F16" s="18">
        <f t="shared" si="5"/>
        <v>0</v>
      </c>
      <c r="G16" s="18">
        <f t="shared" si="5"/>
        <v>147</v>
      </c>
      <c r="H16" s="18">
        <f t="shared" si="5"/>
        <v>0</v>
      </c>
      <c r="I16" s="18">
        <f t="shared" si="5"/>
        <v>196</v>
      </c>
      <c r="J16" s="189">
        <f t="shared" si="5"/>
        <v>100</v>
      </c>
      <c r="K16" s="198">
        <f t="shared" si="5"/>
        <v>100</v>
      </c>
      <c r="L16" s="198">
        <f t="shared" si="5"/>
        <v>0</v>
      </c>
      <c r="M16" s="198">
        <f t="shared" si="5"/>
        <v>0</v>
      </c>
      <c r="N16" s="198">
        <f t="shared" si="5"/>
        <v>0</v>
      </c>
      <c r="O16" s="198">
        <f t="shared" si="5"/>
        <v>0</v>
      </c>
      <c r="P16" s="198">
        <f t="shared" si="5"/>
        <v>0</v>
      </c>
      <c r="Q16" s="198">
        <f t="shared" si="5"/>
        <v>0</v>
      </c>
      <c r="R16" s="198">
        <f t="shared" si="5"/>
        <v>0</v>
      </c>
      <c r="S16" s="199">
        <f t="shared" si="5"/>
        <v>0</v>
      </c>
    </row>
    <row r="17" spans="1:19" s="10" customFormat="1" ht="15.75">
      <c r="A17" s="36" t="s">
        <v>0</v>
      </c>
      <c r="B17" s="8">
        <v>222</v>
      </c>
      <c r="C17" s="56" t="s">
        <v>6</v>
      </c>
      <c r="D17" s="18">
        <f aca="true" t="shared" si="6" ref="D17:S17">SUM(D61,D40,D80)</f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58</v>
      </c>
      <c r="J17" s="189">
        <f t="shared" si="6"/>
        <v>0</v>
      </c>
      <c r="K17" s="198">
        <f t="shared" si="6"/>
        <v>0</v>
      </c>
      <c r="L17" s="198">
        <f t="shared" si="6"/>
        <v>0</v>
      </c>
      <c r="M17" s="198">
        <f t="shared" si="6"/>
        <v>0</v>
      </c>
      <c r="N17" s="198">
        <f t="shared" si="6"/>
        <v>0</v>
      </c>
      <c r="O17" s="198">
        <f t="shared" si="6"/>
        <v>0</v>
      </c>
      <c r="P17" s="198">
        <f t="shared" si="6"/>
        <v>0</v>
      </c>
      <c r="Q17" s="198">
        <f t="shared" si="6"/>
        <v>0</v>
      </c>
      <c r="R17" s="198">
        <f t="shared" si="6"/>
        <v>0</v>
      </c>
      <c r="S17" s="199">
        <f t="shared" si="6"/>
        <v>0</v>
      </c>
    </row>
    <row r="18" spans="1:19" s="10" customFormat="1" ht="15.75">
      <c r="A18" s="36" t="s">
        <v>0</v>
      </c>
      <c r="B18" s="8">
        <v>223</v>
      </c>
      <c r="C18" s="56" t="s">
        <v>7</v>
      </c>
      <c r="D18" s="18">
        <f aca="true" t="shared" si="7" ref="D18:S18">SUM(D62,D41,D81)</f>
        <v>64</v>
      </c>
      <c r="E18" s="18">
        <f t="shared" si="7"/>
        <v>0</v>
      </c>
      <c r="F18" s="18">
        <f t="shared" si="7"/>
        <v>0</v>
      </c>
      <c r="G18" s="18">
        <f t="shared" si="7"/>
        <v>64</v>
      </c>
      <c r="H18" s="18">
        <f t="shared" si="7"/>
        <v>0</v>
      </c>
      <c r="I18" s="18">
        <f t="shared" si="7"/>
        <v>213</v>
      </c>
      <c r="J18" s="189">
        <f t="shared" si="7"/>
        <v>100</v>
      </c>
      <c r="K18" s="198">
        <f t="shared" si="7"/>
        <v>100</v>
      </c>
      <c r="L18" s="198">
        <f t="shared" si="7"/>
        <v>0</v>
      </c>
      <c r="M18" s="198">
        <f t="shared" si="7"/>
        <v>0</v>
      </c>
      <c r="N18" s="198">
        <f t="shared" si="7"/>
        <v>0</v>
      </c>
      <c r="O18" s="198">
        <f t="shared" si="7"/>
        <v>0</v>
      </c>
      <c r="P18" s="198">
        <f t="shared" si="7"/>
        <v>0</v>
      </c>
      <c r="Q18" s="198">
        <f t="shared" si="7"/>
        <v>0</v>
      </c>
      <c r="R18" s="198">
        <f t="shared" si="7"/>
        <v>0</v>
      </c>
      <c r="S18" s="199">
        <f t="shared" si="7"/>
        <v>0</v>
      </c>
    </row>
    <row r="19" spans="1:19" s="10" customFormat="1" ht="15.75">
      <c r="A19" s="36" t="s">
        <v>0</v>
      </c>
      <c r="B19" s="8">
        <v>224</v>
      </c>
      <c r="C19" s="56" t="s">
        <v>8</v>
      </c>
      <c r="D19" s="18">
        <f aca="true" t="shared" si="8" ref="D19:S19">SUM(D63,D42,D82)</f>
        <v>0</v>
      </c>
      <c r="E19" s="18">
        <f t="shared" si="8"/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9">
        <f t="shared" si="8"/>
        <v>0</v>
      </c>
      <c r="K19" s="198">
        <f t="shared" si="8"/>
        <v>0</v>
      </c>
      <c r="L19" s="198">
        <f t="shared" si="8"/>
        <v>0</v>
      </c>
      <c r="M19" s="198">
        <f t="shared" si="8"/>
        <v>0</v>
      </c>
      <c r="N19" s="198">
        <f t="shared" si="8"/>
        <v>0</v>
      </c>
      <c r="O19" s="198">
        <f t="shared" si="8"/>
        <v>0</v>
      </c>
      <c r="P19" s="198">
        <f t="shared" si="8"/>
        <v>0</v>
      </c>
      <c r="Q19" s="198">
        <f t="shared" si="8"/>
        <v>0</v>
      </c>
      <c r="R19" s="198">
        <f t="shared" si="8"/>
        <v>0</v>
      </c>
      <c r="S19" s="199">
        <f t="shared" si="8"/>
        <v>0</v>
      </c>
    </row>
    <row r="20" spans="1:19" s="10" customFormat="1" ht="15.75">
      <c r="A20" s="36" t="s">
        <v>0</v>
      </c>
      <c r="B20" s="8">
        <v>225</v>
      </c>
      <c r="C20" s="56" t="s">
        <v>9</v>
      </c>
      <c r="D20" s="18">
        <f aca="true" t="shared" si="9" ref="D20:S20">SUM(D64,D43,D83)</f>
        <v>56</v>
      </c>
      <c r="E20" s="18">
        <f t="shared" si="9"/>
        <v>0</v>
      </c>
      <c r="F20" s="18">
        <f t="shared" si="9"/>
        <v>0</v>
      </c>
      <c r="G20" s="18">
        <f t="shared" si="9"/>
        <v>56</v>
      </c>
      <c r="H20" s="18">
        <f t="shared" si="9"/>
        <v>0</v>
      </c>
      <c r="I20" s="18">
        <f t="shared" si="9"/>
        <v>133</v>
      </c>
      <c r="J20" s="189">
        <f t="shared" si="9"/>
        <v>0</v>
      </c>
      <c r="K20" s="198">
        <f t="shared" si="9"/>
        <v>0</v>
      </c>
      <c r="L20" s="198">
        <f t="shared" si="9"/>
        <v>0</v>
      </c>
      <c r="M20" s="198">
        <f t="shared" si="9"/>
        <v>0</v>
      </c>
      <c r="N20" s="198">
        <f t="shared" si="9"/>
        <v>0</v>
      </c>
      <c r="O20" s="198">
        <f t="shared" si="9"/>
        <v>0</v>
      </c>
      <c r="P20" s="198">
        <f t="shared" si="9"/>
        <v>0</v>
      </c>
      <c r="Q20" s="198">
        <f t="shared" si="9"/>
        <v>0</v>
      </c>
      <c r="R20" s="198">
        <f t="shared" si="9"/>
        <v>0</v>
      </c>
      <c r="S20" s="199">
        <f t="shared" si="9"/>
        <v>0</v>
      </c>
    </row>
    <row r="21" spans="1:19" s="10" customFormat="1" ht="15.75">
      <c r="A21" s="36" t="s">
        <v>0</v>
      </c>
      <c r="B21" s="8">
        <v>226</v>
      </c>
      <c r="C21" s="56" t="s">
        <v>10</v>
      </c>
      <c r="D21" s="18">
        <f aca="true" t="shared" si="10" ref="D21:S21">SUM(D65,D44,D84,D97)</f>
        <v>102</v>
      </c>
      <c r="E21" s="18">
        <f t="shared" si="10"/>
        <v>0</v>
      </c>
      <c r="F21" s="18">
        <f t="shared" si="10"/>
        <v>0</v>
      </c>
      <c r="G21" s="18">
        <f t="shared" si="10"/>
        <v>96</v>
      </c>
      <c r="H21" s="18">
        <f t="shared" si="10"/>
        <v>0</v>
      </c>
      <c r="I21" s="18">
        <f t="shared" si="10"/>
        <v>326</v>
      </c>
      <c r="J21" s="189">
        <f t="shared" si="10"/>
        <v>10</v>
      </c>
      <c r="K21" s="198">
        <f t="shared" si="10"/>
        <v>10</v>
      </c>
      <c r="L21" s="198">
        <f t="shared" si="10"/>
        <v>0</v>
      </c>
      <c r="M21" s="198">
        <f t="shared" si="10"/>
        <v>0</v>
      </c>
      <c r="N21" s="198">
        <f t="shared" si="10"/>
        <v>0</v>
      </c>
      <c r="O21" s="198">
        <f t="shared" si="10"/>
        <v>0</v>
      </c>
      <c r="P21" s="198">
        <f t="shared" si="10"/>
        <v>0</v>
      </c>
      <c r="Q21" s="198">
        <f t="shared" si="10"/>
        <v>0</v>
      </c>
      <c r="R21" s="198">
        <f t="shared" si="10"/>
        <v>0</v>
      </c>
      <c r="S21" s="199">
        <f t="shared" si="10"/>
        <v>0</v>
      </c>
    </row>
    <row r="22" spans="1:19" s="7" customFormat="1" ht="15.75">
      <c r="A22" s="35" t="s">
        <v>0</v>
      </c>
      <c r="B22" s="5">
        <v>231</v>
      </c>
      <c r="C22" s="57" t="s">
        <v>11</v>
      </c>
      <c r="D22" s="25">
        <f aca="true" t="shared" si="11" ref="D22:S22">SUM(D95)</f>
        <v>0</v>
      </c>
      <c r="E22" s="25">
        <f t="shared" si="11"/>
        <v>0</v>
      </c>
      <c r="F22" s="25">
        <f t="shared" si="11"/>
        <v>0</v>
      </c>
      <c r="G22" s="25">
        <f t="shared" si="11"/>
        <v>0</v>
      </c>
      <c r="H22" s="25">
        <f t="shared" si="11"/>
        <v>0</v>
      </c>
      <c r="I22" s="25">
        <f t="shared" si="11"/>
        <v>0</v>
      </c>
      <c r="J22" s="188">
        <f t="shared" si="11"/>
        <v>0</v>
      </c>
      <c r="K22" s="196">
        <f t="shared" si="11"/>
        <v>0</v>
      </c>
      <c r="L22" s="196">
        <f t="shared" si="11"/>
        <v>0</v>
      </c>
      <c r="M22" s="196">
        <f t="shared" si="11"/>
        <v>0</v>
      </c>
      <c r="N22" s="196">
        <f t="shared" si="11"/>
        <v>0</v>
      </c>
      <c r="O22" s="196">
        <f t="shared" si="11"/>
        <v>0</v>
      </c>
      <c r="P22" s="196">
        <f t="shared" si="11"/>
        <v>0</v>
      </c>
      <c r="Q22" s="196">
        <f t="shared" si="11"/>
        <v>0</v>
      </c>
      <c r="R22" s="196">
        <f t="shared" si="11"/>
        <v>0</v>
      </c>
      <c r="S22" s="197">
        <f t="shared" si="11"/>
        <v>0</v>
      </c>
    </row>
    <row r="23" spans="1:19" s="7" customFormat="1" ht="15.75">
      <c r="A23" s="35" t="s">
        <v>0</v>
      </c>
      <c r="B23" s="5">
        <v>251</v>
      </c>
      <c r="C23" s="57"/>
      <c r="D23" s="25">
        <f aca="true" t="shared" si="12" ref="D23:S23">SUM(D66,D85)</f>
        <v>252</v>
      </c>
      <c r="E23" s="25">
        <f t="shared" si="12"/>
        <v>0</v>
      </c>
      <c r="F23" s="25">
        <f t="shared" si="12"/>
        <v>0</v>
      </c>
      <c r="G23" s="25">
        <f t="shared" si="12"/>
        <v>252</v>
      </c>
      <c r="H23" s="25">
        <f t="shared" si="12"/>
        <v>0</v>
      </c>
      <c r="I23" s="25">
        <f t="shared" si="12"/>
        <v>120</v>
      </c>
      <c r="J23" s="188">
        <f t="shared" si="12"/>
        <v>0</v>
      </c>
      <c r="K23" s="196">
        <f t="shared" si="12"/>
        <v>0</v>
      </c>
      <c r="L23" s="196">
        <f t="shared" si="12"/>
        <v>0</v>
      </c>
      <c r="M23" s="196">
        <f t="shared" si="12"/>
        <v>0</v>
      </c>
      <c r="N23" s="196">
        <f t="shared" si="12"/>
        <v>0</v>
      </c>
      <c r="O23" s="196">
        <f t="shared" si="12"/>
        <v>0</v>
      </c>
      <c r="P23" s="196">
        <f t="shared" si="12"/>
        <v>0</v>
      </c>
      <c r="Q23" s="196">
        <f t="shared" si="12"/>
        <v>0</v>
      </c>
      <c r="R23" s="196">
        <f t="shared" si="12"/>
        <v>0</v>
      </c>
      <c r="S23" s="197">
        <f t="shared" si="12"/>
        <v>0</v>
      </c>
    </row>
    <row r="24" spans="1:19" s="7" customFormat="1" ht="18" customHeight="1" hidden="1">
      <c r="A24" s="35" t="s">
        <v>0</v>
      </c>
      <c r="B24" s="5">
        <v>262</v>
      </c>
      <c r="C24" s="57" t="s">
        <v>45</v>
      </c>
      <c r="D24" s="25">
        <f aca="true" t="shared" si="13" ref="D24:S24">SUM(D67,D45,D87)</f>
        <v>0</v>
      </c>
      <c r="E24" s="25">
        <f t="shared" si="13"/>
        <v>0</v>
      </c>
      <c r="F24" s="25">
        <f t="shared" si="13"/>
        <v>0</v>
      </c>
      <c r="G24" s="25">
        <f t="shared" si="13"/>
        <v>0</v>
      </c>
      <c r="H24" s="25">
        <f t="shared" si="13"/>
        <v>0</v>
      </c>
      <c r="I24" s="25">
        <f t="shared" si="13"/>
        <v>0</v>
      </c>
      <c r="J24" s="188">
        <f t="shared" si="13"/>
        <v>0</v>
      </c>
      <c r="K24" s="196">
        <f t="shared" si="13"/>
        <v>0</v>
      </c>
      <c r="L24" s="196">
        <f t="shared" si="13"/>
        <v>0</v>
      </c>
      <c r="M24" s="196">
        <f t="shared" si="13"/>
        <v>0</v>
      </c>
      <c r="N24" s="196">
        <f t="shared" si="13"/>
        <v>0</v>
      </c>
      <c r="O24" s="196">
        <f t="shared" si="13"/>
        <v>0</v>
      </c>
      <c r="P24" s="196">
        <f t="shared" si="13"/>
        <v>0</v>
      </c>
      <c r="Q24" s="196">
        <f t="shared" si="13"/>
        <v>0</v>
      </c>
      <c r="R24" s="196">
        <f t="shared" si="13"/>
        <v>0</v>
      </c>
      <c r="S24" s="197">
        <f t="shared" si="13"/>
        <v>0</v>
      </c>
    </row>
    <row r="25" spans="1:19" s="7" customFormat="1" ht="31.5" hidden="1">
      <c r="A25" s="35" t="s">
        <v>0</v>
      </c>
      <c r="B25" s="5">
        <v>263</v>
      </c>
      <c r="C25" s="57" t="s">
        <v>44</v>
      </c>
      <c r="D25" s="25">
        <f aca="true" t="shared" si="14" ref="D25:S25">SUM(D68,D88)</f>
        <v>0</v>
      </c>
      <c r="E25" s="25">
        <f t="shared" si="14"/>
        <v>0</v>
      </c>
      <c r="F25" s="25">
        <f t="shared" si="14"/>
        <v>0</v>
      </c>
      <c r="G25" s="25">
        <f t="shared" si="14"/>
        <v>0</v>
      </c>
      <c r="H25" s="25">
        <f t="shared" si="14"/>
        <v>0</v>
      </c>
      <c r="I25" s="25">
        <f t="shared" si="14"/>
        <v>0</v>
      </c>
      <c r="J25" s="188">
        <f t="shared" si="14"/>
        <v>0</v>
      </c>
      <c r="K25" s="196">
        <f t="shared" si="14"/>
        <v>0</v>
      </c>
      <c r="L25" s="196">
        <f t="shared" si="14"/>
        <v>0</v>
      </c>
      <c r="M25" s="196">
        <f t="shared" si="14"/>
        <v>0</v>
      </c>
      <c r="N25" s="196">
        <f t="shared" si="14"/>
        <v>0</v>
      </c>
      <c r="O25" s="196">
        <f t="shared" si="14"/>
        <v>0</v>
      </c>
      <c r="P25" s="196">
        <f t="shared" si="14"/>
        <v>0</v>
      </c>
      <c r="Q25" s="196">
        <f t="shared" si="14"/>
        <v>0</v>
      </c>
      <c r="R25" s="196">
        <f t="shared" si="14"/>
        <v>0</v>
      </c>
      <c r="S25" s="197">
        <f t="shared" si="14"/>
        <v>0</v>
      </c>
    </row>
    <row r="26" spans="1:19" s="7" customFormat="1" ht="15.75">
      <c r="A26" s="35" t="s">
        <v>0</v>
      </c>
      <c r="B26" s="5">
        <v>290</v>
      </c>
      <c r="C26" s="57" t="s">
        <v>12</v>
      </c>
      <c r="D26" s="25">
        <f aca="true" t="shared" si="15" ref="D26:S26">SUM(D69,D96,D98,D46,D89,D94)</f>
        <v>4</v>
      </c>
      <c r="E26" s="25">
        <f t="shared" si="15"/>
        <v>0</v>
      </c>
      <c r="F26" s="25">
        <f t="shared" si="15"/>
        <v>0</v>
      </c>
      <c r="G26" s="25">
        <f t="shared" si="15"/>
        <v>1</v>
      </c>
      <c r="H26" s="25">
        <f t="shared" si="15"/>
        <v>0</v>
      </c>
      <c r="I26" s="25">
        <f t="shared" si="15"/>
        <v>80</v>
      </c>
      <c r="J26" s="188">
        <f t="shared" si="15"/>
        <v>30</v>
      </c>
      <c r="K26" s="196">
        <f t="shared" si="15"/>
        <v>20</v>
      </c>
      <c r="L26" s="196">
        <f t="shared" si="15"/>
        <v>10</v>
      </c>
      <c r="M26" s="196">
        <f t="shared" si="15"/>
        <v>0</v>
      </c>
      <c r="N26" s="196">
        <f t="shared" si="15"/>
        <v>0</v>
      </c>
      <c r="O26" s="196">
        <f t="shared" si="15"/>
        <v>0</v>
      </c>
      <c r="P26" s="196">
        <f t="shared" si="15"/>
        <v>0</v>
      </c>
      <c r="Q26" s="196">
        <f t="shared" si="15"/>
        <v>0</v>
      </c>
      <c r="R26" s="196">
        <f t="shared" si="15"/>
        <v>0</v>
      </c>
      <c r="S26" s="197">
        <f t="shared" si="15"/>
        <v>0</v>
      </c>
    </row>
    <row r="27" spans="1:19" s="7" customFormat="1" ht="15.75">
      <c r="A27" s="35" t="s">
        <v>0</v>
      </c>
      <c r="B27" s="5">
        <v>300</v>
      </c>
      <c r="C27" s="57" t="s">
        <v>13</v>
      </c>
      <c r="D27" s="25">
        <f aca="true" t="shared" si="16" ref="D27:S27">SUM(D28:D29)</f>
        <v>57</v>
      </c>
      <c r="E27" s="25">
        <f t="shared" si="16"/>
        <v>0</v>
      </c>
      <c r="F27" s="25">
        <f t="shared" si="16"/>
        <v>0</v>
      </c>
      <c r="G27" s="25">
        <f t="shared" si="16"/>
        <v>57</v>
      </c>
      <c r="H27" s="25">
        <f t="shared" si="16"/>
        <v>0</v>
      </c>
      <c r="I27" s="25">
        <f t="shared" si="16"/>
        <v>490</v>
      </c>
      <c r="J27" s="188">
        <f t="shared" si="16"/>
        <v>0</v>
      </c>
      <c r="K27" s="196">
        <f t="shared" si="16"/>
        <v>0</v>
      </c>
      <c r="L27" s="196">
        <f t="shared" si="16"/>
        <v>0</v>
      </c>
      <c r="M27" s="196">
        <f t="shared" si="16"/>
        <v>0</v>
      </c>
      <c r="N27" s="196">
        <f t="shared" si="16"/>
        <v>0</v>
      </c>
      <c r="O27" s="196">
        <f t="shared" si="16"/>
        <v>0</v>
      </c>
      <c r="P27" s="196">
        <f t="shared" si="16"/>
        <v>0</v>
      </c>
      <c r="Q27" s="196">
        <f t="shared" si="16"/>
        <v>0</v>
      </c>
      <c r="R27" s="196">
        <f t="shared" si="16"/>
        <v>0</v>
      </c>
      <c r="S27" s="197">
        <f t="shared" si="16"/>
        <v>0</v>
      </c>
    </row>
    <row r="28" spans="1:19" s="10" customFormat="1" ht="15.75">
      <c r="A28" s="36" t="s">
        <v>0</v>
      </c>
      <c r="B28" s="8">
        <v>310</v>
      </c>
      <c r="C28" s="56" t="s">
        <v>14</v>
      </c>
      <c r="D28" s="18">
        <f aca="true" t="shared" si="17" ref="D28:S28">SUM(D71,D48,D91)</f>
        <v>0</v>
      </c>
      <c r="E28" s="18">
        <f t="shared" si="17"/>
        <v>0</v>
      </c>
      <c r="F28" s="18">
        <f t="shared" si="17"/>
        <v>0</v>
      </c>
      <c r="G28" s="18">
        <f t="shared" si="17"/>
        <v>0</v>
      </c>
      <c r="H28" s="18">
        <f t="shared" si="17"/>
        <v>0</v>
      </c>
      <c r="I28" s="18">
        <f t="shared" si="17"/>
        <v>161</v>
      </c>
      <c r="J28" s="189">
        <f t="shared" si="17"/>
        <v>0</v>
      </c>
      <c r="K28" s="198">
        <f t="shared" si="17"/>
        <v>0</v>
      </c>
      <c r="L28" s="198">
        <f t="shared" si="17"/>
        <v>0</v>
      </c>
      <c r="M28" s="198">
        <f t="shared" si="17"/>
        <v>0</v>
      </c>
      <c r="N28" s="198">
        <f t="shared" si="17"/>
        <v>0</v>
      </c>
      <c r="O28" s="198">
        <f t="shared" si="17"/>
        <v>0</v>
      </c>
      <c r="P28" s="198">
        <f t="shared" si="17"/>
        <v>0</v>
      </c>
      <c r="Q28" s="198">
        <f t="shared" si="17"/>
        <v>0</v>
      </c>
      <c r="R28" s="198">
        <f t="shared" si="17"/>
        <v>0</v>
      </c>
      <c r="S28" s="199">
        <f t="shared" si="17"/>
        <v>0</v>
      </c>
    </row>
    <row r="29" spans="1:19" s="10" customFormat="1" ht="15.75">
      <c r="A29" s="36" t="s">
        <v>0</v>
      </c>
      <c r="B29" s="8">
        <v>340</v>
      </c>
      <c r="C29" s="56" t="s">
        <v>15</v>
      </c>
      <c r="D29" s="18">
        <f aca="true" t="shared" si="18" ref="D29:S29">SUM(D72,D49,D92)</f>
        <v>57</v>
      </c>
      <c r="E29" s="18">
        <f t="shared" si="18"/>
        <v>0</v>
      </c>
      <c r="F29" s="18">
        <f t="shared" si="18"/>
        <v>0</v>
      </c>
      <c r="G29" s="18">
        <f t="shared" si="18"/>
        <v>57</v>
      </c>
      <c r="H29" s="18">
        <f t="shared" si="18"/>
        <v>0</v>
      </c>
      <c r="I29" s="18">
        <f t="shared" si="18"/>
        <v>329</v>
      </c>
      <c r="J29" s="189">
        <f t="shared" si="18"/>
        <v>0</v>
      </c>
      <c r="K29" s="198">
        <f t="shared" si="18"/>
        <v>0</v>
      </c>
      <c r="L29" s="198">
        <f t="shared" si="18"/>
        <v>0</v>
      </c>
      <c r="M29" s="198">
        <f t="shared" si="18"/>
        <v>0</v>
      </c>
      <c r="N29" s="198">
        <f t="shared" si="18"/>
        <v>0</v>
      </c>
      <c r="O29" s="198">
        <f t="shared" si="18"/>
        <v>0</v>
      </c>
      <c r="P29" s="198">
        <f t="shared" si="18"/>
        <v>0</v>
      </c>
      <c r="Q29" s="198">
        <f t="shared" si="18"/>
        <v>0</v>
      </c>
      <c r="R29" s="198">
        <f t="shared" si="18"/>
        <v>0</v>
      </c>
      <c r="S29" s="199">
        <f t="shared" si="18"/>
        <v>0</v>
      </c>
    </row>
    <row r="30" spans="1:19" s="10" customFormat="1" ht="15.75">
      <c r="A30" s="37" t="s">
        <v>17</v>
      </c>
      <c r="B30" s="12"/>
      <c r="C30" s="58"/>
      <c r="D30" s="19">
        <f aca="true" t="shared" si="19" ref="D30:I30">SUM(D11,D15,D22,D23:D25,D26,D27)</f>
        <v>4921</v>
      </c>
      <c r="E30" s="19">
        <f t="shared" si="19"/>
        <v>0</v>
      </c>
      <c r="F30" s="19">
        <f t="shared" si="19"/>
        <v>0</v>
      </c>
      <c r="G30" s="19">
        <f t="shared" si="19"/>
        <v>4912</v>
      </c>
      <c r="H30" s="19">
        <f t="shared" si="19"/>
        <v>0</v>
      </c>
      <c r="I30" s="19">
        <f t="shared" si="19"/>
        <v>11387</v>
      </c>
      <c r="J30" s="188">
        <f>SUM(J11,J15,J22:J23,J25,J26,J27)</f>
        <v>4347.7</v>
      </c>
      <c r="K30" s="200">
        <f aca="true" t="shared" si="20" ref="K30:S30">SUM(K11,K15,K22,K25,K26,K27)</f>
        <v>270</v>
      </c>
      <c r="L30" s="200">
        <f t="shared" si="20"/>
        <v>1848.7</v>
      </c>
      <c r="M30" s="200">
        <f t="shared" si="20"/>
        <v>1890</v>
      </c>
      <c r="N30" s="200">
        <f t="shared" si="20"/>
        <v>0</v>
      </c>
      <c r="O30" s="200">
        <f t="shared" si="20"/>
        <v>339</v>
      </c>
      <c r="P30" s="200">
        <f t="shared" si="20"/>
        <v>0</v>
      </c>
      <c r="Q30" s="200">
        <f t="shared" si="20"/>
        <v>0</v>
      </c>
      <c r="R30" s="200">
        <f t="shared" si="20"/>
        <v>0</v>
      </c>
      <c r="S30" s="201">
        <f t="shared" si="20"/>
        <v>0</v>
      </c>
    </row>
    <row r="31" spans="1:19" s="10" customFormat="1" ht="15.75">
      <c r="A31" s="38" t="s">
        <v>16</v>
      </c>
      <c r="B31" s="8">
        <v>211</v>
      </c>
      <c r="C31" s="56" t="s">
        <v>1</v>
      </c>
      <c r="D31" s="164">
        <v>459</v>
      </c>
      <c r="E31" s="23"/>
      <c r="F31" s="23"/>
      <c r="G31" s="23">
        <f>SUM(D31:F31)</f>
        <v>459</v>
      </c>
      <c r="H31" s="23"/>
      <c r="I31" s="164">
        <v>768</v>
      </c>
      <c r="J31" s="189">
        <f>SUM(K31:S31)</f>
        <v>600</v>
      </c>
      <c r="K31" s="198">
        <v>0</v>
      </c>
      <c r="L31" s="198">
        <v>400</v>
      </c>
      <c r="M31" s="198">
        <v>200</v>
      </c>
      <c r="N31" s="198"/>
      <c r="O31" s="198"/>
      <c r="P31" s="198"/>
      <c r="Q31" s="198"/>
      <c r="R31" s="198"/>
      <c r="S31" s="199"/>
    </row>
    <row r="32" spans="1:19" s="10" customFormat="1" ht="15.75">
      <c r="A32" s="38" t="s">
        <v>16</v>
      </c>
      <c r="B32" s="8">
        <v>213</v>
      </c>
      <c r="C32" s="56" t="s">
        <v>3</v>
      </c>
      <c r="D32" s="165">
        <v>124</v>
      </c>
      <c r="E32" s="23"/>
      <c r="F32" s="23"/>
      <c r="G32" s="23">
        <f>SUM(D32:F32)</f>
        <v>124</v>
      </c>
      <c r="H32" s="23"/>
      <c r="I32" s="164">
        <v>232</v>
      </c>
      <c r="J32" s="189">
        <f>SUM(K32:S32)</f>
        <v>100</v>
      </c>
      <c r="K32" s="198">
        <v>0</v>
      </c>
      <c r="L32" s="198">
        <v>50</v>
      </c>
      <c r="M32" s="198">
        <v>50</v>
      </c>
      <c r="N32" s="198"/>
      <c r="O32" s="198"/>
      <c r="P32" s="198"/>
      <c r="Q32" s="198"/>
      <c r="R32" s="198"/>
      <c r="S32" s="199"/>
    </row>
    <row r="33" spans="1:19" s="10" customFormat="1" ht="15.75">
      <c r="A33" s="39"/>
      <c r="B33" s="12"/>
      <c r="C33" s="59" t="s">
        <v>18</v>
      </c>
      <c r="D33" s="19">
        <f aca="true" t="shared" si="21" ref="D33:S33">SUM(D31:D32)</f>
        <v>583</v>
      </c>
      <c r="E33" s="19">
        <f t="shared" si="21"/>
        <v>0</v>
      </c>
      <c r="F33" s="19">
        <f t="shared" si="21"/>
        <v>0</v>
      </c>
      <c r="G33" s="19">
        <f t="shared" si="21"/>
        <v>583</v>
      </c>
      <c r="H33" s="19">
        <f t="shared" si="21"/>
        <v>0</v>
      </c>
      <c r="I33" s="19">
        <f t="shared" si="21"/>
        <v>1000</v>
      </c>
      <c r="J33" s="188">
        <f t="shared" si="21"/>
        <v>700</v>
      </c>
      <c r="K33" s="200">
        <f t="shared" si="21"/>
        <v>0</v>
      </c>
      <c r="L33" s="200">
        <f t="shared" si="21"/>
        <v>450</v>
      </c>
      <c r="M33" s="200">
        <f t="shared" si="21"/>
        <v>250</v>
      </c>
      <c r="N33" s="200">
        <f t="shared" si="21"/>
        <v>0</v>
      </c>
      <c r="O33" s="200">
        <f t="shared" si="21"/>
        <v>0</v>
      </c>
      <c r="P33" s="200">
        <f t="shared" si="21"/>
        <v>0</v>
      </c>
      <c r="Q33" s="200">
        <f t="shared" si="21"/>
        <v>0</v>
      </c>
      <c r="R33" s="200">
        <f t="shared" si="21"/>
        <v>0</v>
      </c>
      <c r="S33" s="201">
        <f t="shared" si="21"/>
        <v>0</v>
      </c>
    </row>
    <row r="34" spans="1:19" s="7" customFormat="1" ht="15.75">
      <c r="A34" s="40" t="s">
        <v>19</v>
      </c>
      <c r="B34" s="5">
        <v>210</v>
      </c>
      <c r="C34" s="57" t="s">
        <v>30</v>
      </c>
      <c r="D34" s="25">
        <f aca="true" t="shared" si="22" ref="D34:L34">SUM(D35:D37)</f>
        <v>449</v>
      </c>
      <c r="E34" s="25">
        <f t="shared" si="22"/>
        <v>0</v>
      </c>
      <c r="F34" s="25">
        <f t="shared" si="22"/>
        <v>0</v>
      </c>
      <c r="G34" s="25">
        <f t="shared" si="22"/>
        <v>449</v>
      </c>
      <c r="H34" s="25">
        <f t="shared" si="22"/>
        <v>0</v>
      </c>
      <c r="I34" s="25">
        <f t="shared" si="22"/>
        <v>801</v>
      </c>
      <c r="J34" s="188">
        <f t="shared" si="22"/>
        <v>479</v>
      </c>
      <c r="K34" s="196">
        <f t="shared" si="22"/>
        <v>40</v>
      </c>
      <c r="L34" s="196">
        <f t="shared" si="22"/>
        <v>100</v>
      </c>
      <c r="M34" s="196"/>
      <c r="N34" s="196">
        <f aca="true" t="shared" si="23" ref="N34:S34">SUM(N35:N37)</f>
        <v>0</v>
      </c>
      <c r="O34" s="196">
        <f t="shared" si="23"/>
        <v>339</v>
      </c>
      <c r="P34" s="196">
        <f t="shared" si="23"/>
        <v>0</v>
      </c>
      <c r="Q34" s="196">
        <f t="shared" si="23"/>
        <v>0</v>
      </c>
      <c r="R34" s="196">
        <f t="shared" si="23"/>
        <v>0</v>
      </c>
      <c r="S34" s="197">
        <f t="shared" si="23"/>
        <v>0</v>
      </c>
    </row>
    <row r="35" spans="1:19" s="10" customFormat="1" ht="15.75">
      <c r="A35" s="38" t="s">
        <v>19</v>
      </c>
      <c r="B35" s="8">
        <v>211</v>
      </c>
      <c r="C35" s="56" t="s">
        <v>1</v>
      </c>
      <c r="D35" s="165">
        <v>345</v>
      </c>
      <c r="E35" s="23"/>
      <c r="F35" s="23"/>
      <c r="G35" s="23">
        <f aca="true" t="shared" si="24" ref="G35:G40">SUM(D35:F35)</f>
        <v>345</v>
      </c>
      <c r="H35" s="23"/>
      <c r="I35" s="164">
        <v>615</v>
      </c>
      <c r="J35" s="189">
        <f aca="true" t="shared" si="25" ref="J35:J49">SUM(K35:S35)</f>
        <v>379</v>
      </c>
      <c r="K35" s="198">
        <v>40</v>
      </c>
      <c r="L35" s="198">
        <v>100</v>
      </c>
      <c r="M35" s="198"/>
      <c r="N35" s="198"/>
      <c r="O35" s="198">
        <v>239</v>
      </c>
      <c r="P35" s="198"/>
      <c r="Q35" s="198"/>
      <c r="R35" s="198"/>
      <c r="S35" s="199"/>
    </row>
    <row r="36" spans="1:19" s="10" customFormat="1" ht="15.75" hidden="1">
      <c r="A36" s="38" t="s">
        <v>19</v>
      </c>
      <c r="B36" s="8">
        <v>212</v>
      </c>
      <c r="C36" s="56" t="s">
        <v>2</v>
      </c>
      <c r="D36" s="165">
        <v>0</v>
      </c>
      <c r="E36" s="23">
        <v>0</v>
      </c>
      <c r="F36" s="23">
        <v>0</v>
      </c>
      <c r="G36" s="23">
        <f t="shared" si="24"/>
        <v>0</v>
      </c>
      <c r="H36" s="23"/>
      <c r="I36" s="164"/>
      <c r="J36" s="189">
        <f t="shared" si="25"/>
        <v>0</v>
      </c>
      <c r="K36" s="198"/>
      <c r="L36" s="198"/>
      <c r="M36" s="198"/>
      <c r="N36" s="198"/>
      <c r="O36" s="198"/>
      <c r="P36" s="198"/>
      <c r="Q36" s="198"/>
      <c r="R36" s="198"/>
      <c r="S36" s="199"/>
    </row>
    <row r="37" spans="1:19" s="10" customFormat="1" ht="15.75">
      <c r="A37" s="38" t="s">
        <v>19</v>
      </c>
      <c r="B37" s="8">
        <v>213</v>
      </c>
      <c r="C37" s="56" t="s">
        <v>3</v>
      </c>
      <c r="D37" s="165">
        <v>104</v>
      </c>
      <c r="E37" s="23"/>
      <c r="F37" s="23"/>
      <c r="G37" s="23">
        <f t="shared" si="24"/>
        <v>104</v>
      </c>
      <c r="H37" s="23"/>
      <c r="I37" s="164">
        <v>186</v>
      </c>
      <c r="J37" s="189">
        <f t="shared" si="25"/>
        <v>100</v>
      </c>
      <c r="K37" s="198"/>
      <c r="L37" s="198"/>
      <c r="M37" s="198"/>
      <c r="N37" s="198"/>
      <c r="O37" s="198">
        <v>100</v>
      </c>
      <c r="P37" s="198"/>
      <c r="Q37" s="198"/>
      <c r="R37" s="198"/>
      <c r="S37" s="199"/>
    </row>
    <row r="38" spans="1:19" s="7" customFormat="1" ht="15.75" hidden="1">
      <c r="A38" s="40" t="s">
        <v>19</v>
      </c>
      <c r="B38" s="5">
        <v>220</v>
      </c>
      <c r="C38" s="57" t="s">
        <v>4</v>
      </c>
      <c r="D38" s="83">
        <f>SUM(D39:D44)</f>
        <v>0</v>
      </c>
      <c r="E38" s="83">
        <f>SUM(E39:E44)</f>
        <v>0</v>
      </c>
      <c r="F38" s="83">
        <f>SUM(F39:F44)</f>
        <v>0</v>
      </c>
      <c r="G38" s="23">
        <f t="shared" si="24"/>
        <v>0</v>
      </c>
      <c r="H38" s="83">
        <f>SUM(H39:H44)</f>
        <v>0</v>
      </c>
      <c r="I38" s="235">
        <f>SUM(I39:I44)</f>
        <v>0</v>
      </c>
      <c r="J38" s="189">
        <f t="shared" si="25"/>
        <v>0</v>
      </c>
      <c r="K38" s="196"/>
      <c r="L38" s="196"/>
      <c r="M38" s="196"/>
      <c r="N38" s="196"/>
      <c r="O38" s="196"/>
      <c r="P38" s="196"/>
      <c r="Q38" s="196"/>
      <c r="R38" s="196"/>
      <c r="S38" s="197"/>
    </row>
    <row r="39" spans="1:19" s="10" customFormat="1" ht="15.75" hidden="1">
      <c r="A39" s="38" t="s">
        <v>19</v>
      </c>
      <c r="B39" s="8">
        <v>221</v>
      </c>
      <c r="C39" s="56" t="s">
        <v>5</v>
      </c>
      <c r="D39" s="23"/>
      <c r="E39" s="23"/>
      <c r="F39" s="23"/>
      <c r="G39" s="23">
        <f t="shared" si="24"/>
        <v>0</v>
      </c>
      <c r="H39" s="23"/>
      <c r="I39" s="164"/>
      <c r="J39" s="189">
        <f t="shared" si="25"/>
        <v>0</v>
      </c>
      <c r="K39" s="198"/>
      <c r="L39" s="198"/>
      <c r="M39" s="198"/>
      <c r="N39" s="198"/>
      <c r="O39" s="198"/>
      <c r="P39" s="198"/>
      <c r="Q39" s="198"/>
      <c r="R39" s="198"/>
      <c r="S39" s="199"/>
    </row>
    <row r="40" spans="1:19" s="10" customFormat="1" ht="15.75" customHeight="1" hidden="1">
      <c r="A40" s="38" t="s">
        <v>19</v>
      </c>
      <c r="B40" s="8">
        <v>222</v>
      </c>
      <c r="C40" s="56" t="s">
        <v>6</v>
      </c>
      <c r="D40" s="23">
        <v>0</v>
      </c>
      <c r="E40" s="23">
        <v>0</v>
      </c>
      <c r="F40" s="23">
        <v>0</v>
      </c>
      <c r="G40" s="23">
        <f t="shared" si="24"/>
        <v>0</v>
      </c>
      <c r="H40" s="23">
        <v>0</v>
      </c>
      <c r="I40" s="164">
        <v>0</v>
      </c>
      <c r="J40" s="189">
        <f t="shared" si="25"/>
        <v>0</v>
      </c>
      <c r="K40" s="198"/>
      <c r="L40" s="198"/>
      <c r="M40" s="198"/>
      <c r="N40" s="198"/>
      <c r="O40" s="198"/>
      <c r="P40" s="198"/>
      <c r="Q40" s="198"/>
      <c r="R40" s="198"/>
      <c r="S40" s="199"/>
    </row>
    <row r="41" spans="1:19" s="10" customFormat="1" ht="17.25" customHeight="1" hidden="1">
      <c r="A41" s="38" t="s">
        <v>19</v>
      </c>
      <c r="B41" s="8">
        <v>223</v>
      </c>
      <c r="C41" s="56" t="s">
        <v>7</v>
      </c>
      <c r="D41" s="23"/>
      <c r="E41" s="23"/>
      <c r="F41" s="23"/>
      <c r="G41" s="23"/>
      <c r="H41" s="23"/>
      <c r="I41" s="164"/>
      <c r="J41" s="189">
        <f t="shared" si="25"/>
        <v>0</v>
      </c>
      <c r="K41" s="198"/>
      <c r="L41" s="198"/>
      <c r="M41" s="198"/>
      <c r="N41" s="198"/>
      <c r="O41" s="198"/>
      <c r="P41" s="198"/>
      <c r="Q41" s="198"/>
      <c r="R41" s="198"/>
      <c r="S41" s="199"/>
    </row>
    <row r="42" spans="1:19" s="10" customFormat="1" ht="15.75" hidden="1">
      <c r="A42" s="38" t="s">
        <v>19</v>
      </c>
      <c r="B42" s="8">
        <v>224</v>
      </c>
      <c r="C42" s="56" t="s">
        <v>8</v>
      </c>
      <c r="D42" s="23"/>
      <c r="E42" s="23"/>
      <c r="F42" s="23"/>
      <c r="G42" s="23"/>
      <c r="H42" s="23"/>
      <c r="I42" s="164"/>
      <c r="J42" s="189">
        <f t="shared" si="25"/>
        <v>0</v>
      </c>
      <c r="K42" s="198"/>
      <c r="L42" s="198"/>
      <c r="M42" s="198"/>
      <c r="N42" s="198"/>
      <c r="O42" s="198"/>
      <c r="P42" s="198"/>
      <c r="Q42" s="198"/>
      <c r="R42" s="198"/>
      <c r="S42" s="199"/>
    </row>
    <row r="43" spans="1:19" s="10" customFormat="1" ht="14.25" customHeight="1" hidden="1">
      <c r="A43" s="38" t="s">
        <v>19</v>
      </c>
      <c r="B43" s="8">
        <v>225</v>
      </c>
      <c r="C43" s="56" t="s">
        <v>9</v>
      </c>
      <c r="D43" s="23"/>
      <c r="E43" s="23"/>
      <c r="F43" s="23"/>
      <c r="G43" s="23"/>
      <c r="H43" s="23"/>
      <c r="I43" s="164"/>
      <c r="J43" s="189">
        <f t="shared" si="25"/>
        <v>0</v>
      </c>
      <c r="K43" s="198"/>
      <c r="L43" s="198"/>
      <c r="M43" s="198"/>
      <c r="N43" s="198"/>
      <c r="O43" s="198"/>
      <c r="P43" s="198"/>
      <c r="Q43" s="198"/>
      <c r="R43" s="198"/>
      <c r="S43" s="199"/>
    </row>
    <row r="44" spans="1:19" s="10" customFormat="1" ht="18" customHeight="1" hidden="1">
      <c r="A44" s="38" t="s">
        <v>19</v>
      </c>
      <c r="B44" s="8">
        <v>226</v>
      </c>
      <c r="C44" s="56" t="s">
        <v>10</v>
      </c>
      <c r="D44" s="23"/>
      <c r="E44" s="23"/>
      <c r="F44" s="23"/>
      <c r="G44" s="23"/>
      <c r="H44" s="23"/>
      <c r="I44" s="164"/>
      <c r="J44" s="189">
        <f t="shared" si="25"/>
        <v>0</v>
      </c>
      <c r="K44" s="198"/>
      <c r="L44" s="198"/>
      <c r="M44" s="198"/>
      <c r="N44" s="198"/>
      <c r="O44" s="198"/>
      <c r="P44" s="198"/>
      <c r="Q44" s="198"/>
      <c r="R44" s="198"/>
      <c r="S44" s="199"/>
    </row>
    <row r="45" spans="1:19" s="7" customFormat="1" ht="20.25" customHeight="1" hidden="1">
      <c r="A45" s="40" t="s">
        <v>19</v>
      </c>
      <c r="B45" s="5">
        <v>262</v>
      </c>
      <c r="C45" s="57" t="s">
        <v>36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235">
        <v>0</v>
      </c>
      <c r="J45" s="189">
        <f t="shared" si="25"/>
        <v>0</v>
      </c>
      <c r="K45" s="196"/>
      <c r="L45" s="196"/>
      <c r="M45" s="196"/>
      <c r="N45" s="196"/>
      <c r="O45" s="196"/>
      <c r="P45" s="196"/>
      <c r="Q45" s="196"/>
      <c r="R45" s="196"/>
      <c r="S45" s="197"/>
    </row>
    <row r="46" spans="1:19" s="10" customFormat="1" ht="15.75">
      <c r="A46" s="38" t="s">
        <v>19</v>
      </c>
      <c r="B46" s="8">
        <v>290</v>
      </c>
      <c r="C46" s="56" t="s">
        <v>12</v>
      </c>
      <c r="D46" s="23">
        <v>0</v>
      </c>
      <c r="E46" s="23">
        <v>0</v>
      </c>
      <c r="F46" s="23">
        <v>0</v>
      </c>
      <c r="G46" s="23">
        <f>SUM(D46:F46)</f>
        <v>0</v>
      </c>
      <c r="H46" s="23"/>
      <c r="I46" s="164">
        <v>10</v>
      </c>
      <c r="J46" s="189">
        <f t="shared" si="25"/>
        <v>0</v>
      </c>
      <c r="K46" s="198"/>
      <c r="L46" s="198"/>
      <c r="M46" s="198"/>
      <c r="N46" s="198"/>
      <c r="O46" s="198">
        <v>0</v>
      </c>
      <c r="P46" s="198"/>
      <c r="Q46" s="198"/>
      <c r="R46" s="198"/>
      <c r="S46" s="199"/>
    </row>
    <row r="47" spans="1:19" s="7" customFormat="1" ht="15.75" hidden="1">
      <c r="A47" s="40" t="s">
        <v>19</v>
      </c>
      <c r="B47" s="5">
        <v>300</v>
      </c>
      <c r="C47" s="57" t="s">
        <v>13</v>
      </c>
      <c r="D47" s="25">
        <f aca="true" t="shared" si="26" ref="D47:I47">SUM(D48:D49)</f>
        <v>0</v>
      </c>
      <c r="E47" s="25">
        <f t="shared" si="26"/>
        <v>0</v>
      </c>
      <c r="F47" s="25">
        <f t="shared" si="26"/>
        <v>0</v>
      </c>
      <c r="G47" s="25">
        <f t="shared" si="26"/>
        <v>0</v>
      </c>
      <c r="H47" s="25">
        <f t="shared" si="26"/>
        <v>0</v>
      </c>
      <c r="I47" s="25">
        <f t="shared" si="26"/>
        <v>0</v>
      </c>
      <c r="J47" s="189">
        <f t="shared" si="25"/>
        <v>0</v>
      </c>
      <c r="K47" s="196">
        <f>SUM(K48:K49)</f>
        <v>0</v>
      </c>
      <c r="L47" s="196">
        <f>SUM(L48:L49)</f>
        <v>0</v>
      </c>
      <c r="M47" s="196"/>
      <c r="N47" s="196">
        <f aca="true" t="shared" si="27" ref="N47:S47">SUM(N48:N49)</f>
        <v>0</v>
      </c>
      <c r="O47" s="196">
        <f t="shared" si="27"/>
        <v>0</v>
      </c>
      <c r="P47" s="196">
        <f t="shared" si="27"/>
        <v>0</v>
      </c>
      <c r="Q47" s="196">
        <f t="shared" si="27"/>
        <v>0</v>
      </c>
      <c r="R47" s="196">
        <f t="shared" si="27"/>
        <v>0</v>
      </c>
      <c r="S47" s="197">
        <f t="shared" si="27"/>
        <v>0</v>
      </c>
    </row>
    <row r="48" spans="1:19" s="10" customFormat="1" ht="15.75" hidden="1">
      <c r="A48" s="38" t="s">
        <v>19</v>
      </c>
      <c r="B48" s="8">
        <v>310</v>
      </c>
      <c r="C48" s="56" t="s">
        <v>14</v>
      </c>
      <c r="D48" s="18"/>
      <c r="E48" s="18"/>
      <c r="F48" s="18"/>
      <c r="G48" s="18"/>
      <c r="H48" s="18"/>
      <c r="I48" s="18"/>
      <c r="J48" s="189">
        <f t="shared" si="25"/>
        <v>0</v>
      </c>
      <c r="K48" s="198"/>
      <c r="L48" s="198"/>
      <c r="M48" s="198"/>
      <c r="N48" s="198"/>
      <c r="O48" s="198"/>
      <c r="P48" s="198"/>
      <c r="Q48" s="198"/>
      <c r="R48" s="198"/>
      <c r="S48" s="199"/>
    </row>
    <row r="49" spans="1:19" s="10" customFormat="1" ht="15.75" hidden="1">
      <c r="A49" s="38" t="s">
        <v>19</v>
      </c>
      <c r="B49" s="8">
        <v>340</v>
      </c>
      <c r="C49" s="56" t="s">
        <v>15</v>
      </c>
      <c r="D49" s="18"/>
      <c r="E49" s="18"/>
      <c r="F49" s="18"/>
      <c r="G49" s="18"/>
      <c r="H49" s="18"/>
      <c r="I49" s="18"/>
      <c r="J49" s="189">
        <f t="shared" si="25"/>
        <v>0</v>
      </c>
      <c r="K49" s="198"/>
      <c r="L49" s="198"/>
      <c r="M49" s="198"/>
      <c r="N49" s="198"/>
      <c r="O49" s="198"/>
      <c r="P49" s="198"/>
      <c r="Q49" s="198"/>
      <c r="R49" s="198"/>
      <c r="S49" s="199"/>
    </row>
    <row r="50" spans="1:19" s="10" customFormat="1" ht="15.75">
      <c r="A50" s="39"/>
      <c r="B50" s="12"/>
      <c r="C50" s="59" t="s">
        <v>18</v>
      </c>
      <c r="D50" s="19">
        <f>D35+D36+D37+D40+D45+D46</f>
        <v>449</v>
      </c>
      <c r="E50" s="19">
        <f>E35+E36+E37+E40+E45+E46</f>
        <v>0</v>
      </c>
      <c r="F50" s="19">
        <f>F35+F36+F37+F40+F45+F46</f>
        <v>0</v>
      </c>
      <c r="G50" s="19">
        <f>G35+G36+G37+G40+G45+G46</f>
        <v>449</v>
      </c>
      <c r="H50" s="19">
        <f aca="true" t="shared" si="28" ref="H50:S50">SUM(H34,H38,H45,H46,H47)</f>
        <v>0</v>
      </c>
      <c r="I50" s="19">
        <f t="shared" si="28"/>
        <v>811</v>
      </c>
      <c r="J50" s="188">
        <f t="shared" si="28"/>
        <v>479</v>
      </c>
      <c r="K50" s="200">
        <f t="shared" si="28"/>
        <v>40</v>
      </c>
      <c r="L50" s="200">
        <f t="shared" si="28"/>
        <v>100</v>
      </c>
      <c r="M50" s="200">
        <f t="shared" si="28"/>
        <v>0</v>
      </c>
      <c r="N50" s="200">
        <f t="shared" si="28"/>
        <v>0</v>
      </c>
      <c r="O50" s="200">
        <f t="shared" si="28"/>
        <v>339</v>
      </c>
      <c r="P50" s="200">
        <f t="shared" si="28"/>
        <v>0</v>
      </c>
      <c r="Q50" s="200">
        <f t="shared" si="28"/>
        <v>0</v>
      </c>
      <c r="R50" s="200">
        <f t="shared" si="28"/>
        <v>0</v>
      </c>
      <c r="S50" s="201">
        <f t="shared" si="28"/>
        <v>0</v>
      </c>
    </row>
    <row r="51" spans="1:19" s="7" customFormat="1" ht="15.75">
      <c r="A51" s="40" t="s">
        <v>20</v>
      </c>
      <c r="B51" s="5">
        <v>210</v>
      </c>
      <c r="C51" s="57" t="s">
        <v>30</v>
      </c>
      <c r="D51" s="25">
        <f aca="true" t="shared" si="29" ref="D51:S51">SUM(D52,D56,D55)</f>
        <v>3207</v>
      </c>
      <c r="E51" s="25">
        <f t="shared" si="29"/>
        <v>0</v>
      </c>
      <c r="F51" s="25">
        <f t="shared" si="29"/>
        <v>0</v>
      </c>
      <c r="G51" s="25">
        <f t="shared" si="29"/>
        <v>3207</v>
      </c>
      <c r="H51" s="25">
        <f t="shared" si="29"/>
        <v>0</v>
      </c>
      <c r="I51" s="25">
        <f t="shared" si="29"/>
        <v>7970</v>
      </c>
      <c r="J51" s="188">
        <f t="shared" si="29"/>
        <v>2928.7</v>
      </c>
      <c r="K51" s="196">
        <f t="shared" si="29"/>
        <v>0</v>
      </c>
      <c r="L51" s="196">
        <f t="shared" si="29"/>
        <v>1288.7</v>
      </c>
      <c r="M51" s="196">
        <f t="shared" si="29"/>
        <v>1640</v>
      </c>
      <c r="N51" s="196">
        <f t="shared" si="29"/>
        <v>0</v>
      </c>
      <c r="O51" s="196">
        <f t="shared" si="29"/>
        <v>0</v>
      </c>
      <c r="P51" s="196">
        <f t="shared" si="29"/>
        <v>0</v>
      </c>
      <c r="Q51" s="196">
        <f t="shared" si="29"/>
        <v>0</v>
      </c>
      <c r="R51" s="196">
        <f t="shared" si="29"/>
        <v>0</v>
      </c>
      <c r="S51" s="197">
        <f t="shared" si="29"/>
        <v>0</v>
      </c>
    </row>
    <row r="52" spans="1:19" s="7" customFormat="1" ht="15.75">
      <c r="A52" s="40" t="s">
        <v>20</v>
      </c>
      <c r="B52" s="5">
        <v>211</v>
      </c>
      <c r="C52" s="57" t="s">
        <v>142</v>
      </c>
      <c r="D52" s="77">
        <f aca="true" t="shared" si="30" ref="D52:S52">SUM(D53:D54)</f>
        <v>2480</v>
      </c>
      <c r="E52" s="77">
        <f t="shared" si="30"/>
        <v>0</v>
      </c>
      <c r="F52" s="77">
        <f t="shared" si="30"/>
        <v>0</v>
      </c>
      <c r="G52" s="77">
        <f t="shared" si="30"/>
        <v>2480</v>
      </c>
      <c r="H52" s="77">
        <f t="shared" si="30"/>
        <v>0</v>
      </c>
      <c r="I52" s="77">
        <f t="shared" si="30"/>
        <v>6081</v>
      </c>
      <c r="J52" s="188">
        <f t="shared" si="30"/>
        <v>2354</v>
      </c>
      <c r="K52" s="202">
        <f t="shared" si="30"/>
        <v>0</v>
      </c>
      <c r="L52" s="202">
        <f t="shared" si="30"/>
        <v>1000</v>
      </c>
      <c r="M52" s="202">
        <f t="shared" si="30"/>
        <v>1354</v>
      </c>
      <c r="N52" s="202">
        <f t="shared" si="30"/>
        <v>0</v>
      </c>
      <c r="O52" s="202">
        <f t="shared" si="30"/>
        <v>0</v>
      </c>
      <c r="P52" s="202">
        <f t="shared" si="30"/>
        <v>0</v>
      </c>
      <c r="Q52" s="202">
        <f t="shared" si="30"/>
        <v>0</v>
      </c>
      <c r="R52" s="202">
        <f t="shared" si="30"/>
        <v>0</v>
      </c>
      <c r="S52" s="203">
        <f t="shared" si="30"/>
        <v>0</v>
      </c>
    </row>
    <row r="53" spans="1:19" s="139" customFormat="1" ht="15.75">
      <c r="A53" s="132" t="s">
        <v>103</v>
      </c>
      <c r="B53" s="133">
        <v>211</v>
      </c>
      <c r="C53" s="134" t="s">
        <v>145</v>
      </c>
      <c r="D53" s="140">
        <v>2480</v>
      </c>
      <c r="E53" s="135"/>
      <c r="F53" s="135"/>
      <c r="G53" s="143">
        <f>SUM(D53:F53)</f>
        <v>2480</v>
      </c>
      <c r="H53" s="135"/>
      <c r="I53" s="236">
        <v>4286</v>
      </c>
      <c r="J53" s="184">
        <f>SUM(K53:S53)</f>
        <v>1354</v>
      </c>
      <c r="K53" s="183"/>
      <c r="L53" s="183">
        <v>0</v>
      </c>
      <c r="M53" s="183">
        <v>1354</v>
      </c>
      <c r="N53" s="183"/>
      <c r="O53" s="183"/>
      <c r="P53" s="183"/>
      <c r="Q53" s="183"/>
      <c r="R53" s="183"/>
      <c r="S53" s="204"/>
    </row>
    <row r="54" spans="1:19" s="139" customFormat="1" ht="15.75">
      <c r="A54" s="132" t="s">
        <v>103</v>
      </c>
      <c r="B54" s="133">
        <v>211</v>
      </c>
      <c r="C54" s="134" t="s">
        <v>146</v>
      </c>
      <c r="D54" s="140"/>
      <c r="E54" s="135"/>
      <c r="F54" s="135"/>
      <c r="G54" s="136">
        <f>SUM(D54:F54)</f>
        <v>0</v>
      </c>
      <c r="H54" s="135"/>
      <c r="I54" s="236">
        <v>1795</v>
      </c>
      <c r="J54" s="184">
        <f>SUM(K54:S54)</f>
        <v>1000</v>
      </c>
      <c r="K54" s="183"/>
      <c r="L54" s="183">
        <v>1000</v>
      </c>
      <c r="M54" s="183"/>
      <c r="N54" s="183"/>
      <c r="O54" s="183"/>
      <c r="P54" s="183"/>
      <c r="Q54" s="183"/>
      <c r="R54" s="183"/>
      <c r="S54" s="204"/>
    </row>
    <row r="55" spans="1:19" s="10" customFormat="1" ht="15.75">
      <c r="A55" s="38" t="s">
        <v>20</v>
      </c>
      <c r="B55" s="8">
        <v>212</v>
      </c>
      <c r="C55" s="56" t="s">
        <v>2</v>
      </c>
      <c r="D55" s="92">
        <v>0</v>
      </c>
      <c r="E55" s="92"/>
      <c r="F55" s="92"/>
      <c r="G55" s="23">
        <f>SUM(D55:F55)</f>
        <v>0</v>
      </c>
      <c r="H55" s="92"/>
      <c r="I55" s="237">
        <v>53</v>
      </c>
      <c r="J55" s="189">
        <f>SUM(K55:S55)</f>
        <v>0</v>
      </c>
      <c r="K55" s="198"/>
      <c r="L55" s="198"/>
      <c r="M55" s="198"/>
      <c r="N55" s="198"/>
      <c r="O55" s="198"/>
      <c r="P55" s="198"/>
      <c r="Q55" s="198"/>
      <c r="R55" s="198"/>
      <c r="S55" s="199"/>
    </row>
    <row r="56" spans="1:19" s="7" customFormat="1" ht="15.75">
      <c r="A56" s="40" t="s">
        <v>20</v>
      </c>
      <c r="B56" s="5">
        <v>213</v>
      </c>
      <c r="C56" s="57" t="s">
        <v>3</v>
      </c>
      <c r="D56" s="77">
        <f aca="true" t="shared" si="31" ref="D56:S56">SUM(D57:D58)</f>
        <v>727</v>
      </c>
      <c r="E56" s="77">
        <f t="shared" si="31"/>
        <v>0</v>
      </c>
      <c r="F56" s="77">
        <f t="shared" si="31"/>
        <v>0</v>
      </c>
      <c r="G56" s="77">
        <f t="shared" si="31"/>
        <v>727</v>
      </c>
      <c r="H56" s="77">
        <f t="shared" si="31"/>
        <v>0</v>
      </c>
      <c r="I56" s="77">
        <f t="shared" si="31"/>
        <v>1836</v>
      </c>
      <c r="J56" s="188">
        <f t="shared" si="31"/>
        <v>574.7</v>
      </c>
      <c r="K56" s="202">
        <f t="shared" si="31"/>
        <v>0</v>
      </c>
      <c r="L56" s="202">
        <f t="shared" si="31"/>
        <v>288.7</v>
      </c>
      <c r="M56" s="202">
        <f t="shared" si="31"/>
        <v>286</v>
      </c>
      <c r="N56" s="202">
        <f t="shared" si="31"/>
        <v>0</v>
      </c>
      <c r="O56" s="202">
        <f t="shared" si="31"/>
        <v>0</v>
      </c>
      <c r="P56" s="202">
        <f t="shared" si="31"/>
        <v>0</v>
      </c>
      <c r="Q56" s="202">
        <f t="shared" si="31"/>
        <v>0</v>
      </c>
      <c r="R56" s="202">
        <f t="shared" si="31"/>
        <v>0</v>
      </c>
      <c r="S56" s="203">
        <f t="shared" si="31"/>
        <v>0</v>
      </c>
    </row>
    <row r="57" spans="1:19" s="139" customFormat="1" ht="15.75">
      <c r="A57" s="132" t="s">
        <v>103</v>
      </c>
      <c r="B57" s="133">
        <v>213</v>
      </c>
      <c r="C57" s="134" t="s">
        <v>143</v>
      </c>
      <c r="D57" s="140">
        <v>727</v>
      </c>
      <c r="E57" s="135"/>
      <c r="F57" s="135"/>
      <c r="G57" s="143">
        <f>SUM(D57:F57)</f>
        <v>727</v>
      </c>
      <c r="H57" s="135"/>
      <c r="I57" s="236">
        <v>1294</v>
      </c>
      <c r="J57" s="184">
        <f>SUM(K57:S57)</f>
        <v>286</v>
      </c>
      <c r="K57" s="183"/>
      <c r="L57" s="183">
        <v>0</v>
      </c>
      <c r="M57" s="183">
        <v>286</v>
      </c>
      <c r="N57" s="183"/>
      <c r="O57" s="183"/>
      <c r="P57" s="183"/>
      <c r="Q57" s="183"/>
      <c r="R57" s="183"/>
      <c r="S57" s="204"/>
    </row>
    <row r="58" spans="1:19" s="139" customFormat="1" ht="31.5">
      <c r="A58" s="132" t="s">
        <v>103</v>
      </c>
      <c r="B58" s="133">
        <v>213</v>
      </c>
      <c r="C58" s="134" t="s">
        <v>144</v>
      </c>
      <c r="D58" s="140"/>
      <c r="E58" s="135"/>
      <c r="F58" s="135"/>
      <c r="G58" s="136">
        <f>SUM(D58:F58)</f>
        <v>0</v>
      </c>
      <c r="H58" s="135"/>
      <c r="I58" s="236">
        <v>542</v>
      </c>
      <c r="J58" s="184">
        <f>SUM(K58:S58)</f>
        <v>288.7</v>
      </c>
      <c r="K58" s="183"/>
      <c r="L58" s="183">
        <v>288.7</v>
      </c>
      <c r="M58" s="183"/>
      <c r="N58" s="183"/>
      <c r="O58" s="183"/>
      <c r="P58" s="183"/>
      <c r="Q58" s="183"/>
      <c r="R58" s="183"/>
      <c r="S58" s="204"/>
    </row>
    <row r="59" spans="1:19" s="7" customFormat="1" ht="15.75">
      <c r="A59" s="40" t="s">
        <v>20</v>
      </c>
      <c r="B59" s="5">
        <v>220</v>
      </c>
      <c r="C59" s="57" t="s">
        <v>4</v>
      </c>
      <c r="D59" s="25">
        <f>SUM(D60:D65)</f>
        <v>363</v>
      </c>
      <c r="E59" s="25">
        <f>SUM(E60:E65)</f>
        <v>0</v>
      </c>
      <c r="F59" s="25">
        <f>SUM(F60:F65)</f>
        <v>0</v>
      </c>
      <c r="G59" s="25">
        <f>SUM(G60:G65)</f>
        <v>363</v>
      </c>
      <c r="H59" s="25">
        <f aca="true" t="shared" si="32" ref="H59:S59">SUM(H60:H66)</f>
        <v>0</v>
      </c>
      <c r="I59" s="25">
        <f t="shared" si="32"/>
        <v>1046</v>
      </c>
      <c r="J59" s="188">
        <f t="shared" si="32"/>
        <v>210</v>
      </c>
      <c r="K59" s="196">
        <f t="shared" si="32"/>
        <v>210</v>
      </c>
      <c r="L59" s="196">
        <f t="shared" si="32"/>
        <v>0</v>
      </c>
      <c r="M59" s="196">
        <f t="shared" si="32"/>
        <v>0</v>
      </c>
      <c r="N59" s="196">
        <f t="shared" si="32"/>
        <v>0</v>
      </c>
      <c r="O59" s="196">
        <f t="shared" si="32"/>
        <v>0</v>
      </c>
      <c r="P59" s="196">
        <f t="shared" si="32"/>
        <v>0</v>
      </c>
      <c r="Q59" s="196">
        <f t="shared" si="32"/>
        <v>0</v>
      </c>
      <c r="R59" s="196">
        <f t="shared" si="32"/>
        <v>0</v>
      </c>
      <c r="S59" s="197">
        <f t="shared" si="32"/>
        <v>0</v>
      </c>
    </row>
    <row r="60" spans="1:19" s="10" customFormat="1" ht="15.75">
      <c r="A60" s="38" t="s">
        <v>20</v>
      </c>
      <c r="B60" s="8">
        <v>221</v>
      </c>
      <c r="C60" s="56" t="s">
        <v>5</v>
      </c>
      <c r="D60" s="18">
        <v>147</v>
      </c>
      <c r="E60" s="18"/>
      <c r="F60" s="18"/>
      <c r="G60" s="23">
        <f aca="true" t="shared" si="33" ref="G60:G69">SUM(D60:F60)</f>
        <v>147</v>
      </c>
      <c r="H60" s="18"/>
      <c r="I60" s="238">
        <v>196</v>
      </c>
      <c r="J60" s="189">
        <f aca="true" t="shared" si="34" ref="J60:J69">SUM(K60:S60)</f>
        <v>100</v>
      </c>
      <c r="K60" s="198">
        <v>100</v>
      </c>
      <c r="L60" s="198"/>
      <c r="M60" s="198"/>
      <c r="N60" s="198"/>
      <c r="O60" s="198"/>
      <c r="P60" s="198"/>
      <c r="Q60" s="198"/>
      <c r="R60" s="198"/>
      <c r="S60" s="199"/>
    </row>
    <row r="61" spans="1:19" s="10" customFormat="1" ht="15.75">
      <c r="A61" s="38" t="s">
        <v>20</v>
      </c>
      <c r="B61" s="8">
        <v>222</v>
      </c>
      <c r="C61" s="56" t="s">
        <v>6</v>
      </c>
      <c r="D61" s="18">
        <v>0</v>
      </c>
      <c r="E61" s="18"/>
      <c r="F61" s="18"/>
      <c r="G61" s="23">
        <f t="shared" si="33"/>
        <v>0</v>
      </c>
      <c r="H61" s="18"/>
      <c r="I61" s="238">
        <v>58</v>
      </c>
      <c r="J61" s="189">
        <f t="shared" si="34"/>
        <v>0</v>
      </c>
      <c r="K61" s="198"/>
      <c r="L61" s="198"/>
      <c r="M61" s="198"/>
      <c r="N61" s="198"/>
      <c r="O61" s="198"/>
      <c r="P61" s="198"/>
      <c r="Q61" s="198"/>
      <c r="R61" s="198"/>
      <c r="S61" s="199"/>
    </row>
    <row r="62" spans="1:19" s="10" customFormat="1" ht="15.75">
      <c r="A62" s="38" t="s">
        <v>20</v>
      </c>
      <c r="B62" s="8">
        <v>223</v>
      </c>
      <c r="C62" s="56" t="s">
        <v>7</v>
      </c>
      <c r="D62" s="92">
        <v>64</v>
      </c>
      <c r="E62" s="92"/>
      <c r="F62" s="92"/>
      <c r="G62" s="23">
        <f t="shared" si="33"/>
        <v>64</v>
      </c>
      <c r="H62" s="92"/>
      <c r="I62" s="237">
        <v>213</v>
      </c>
      <c r="J62" s="189">
        <f t="shared" si="34"/>
        <v>100</v>
      </c>
      <c r="K62" s="198">
        <v>100</v>
      </c>
      <c r="L62" s="198"/>
      <c r="M62" s="198"/>
      <c r="N62" s="198"/>
      <c r="O62" s="198"/>
      <c r="P62" s="198"/>
      <c r="Q62" s="198"/>
      <c r="R62" s="198"/>
      <c r="S62" s="199"/>
    </row>
    <row r="63" spans="1:19" s="10" customFormat="1" ht="15.75" hidden="1">
      <c r="A63" s="38" t="s">
        <v>20</v>
      </c>
      <c r="B63" s="8">
        <v>224</v>
      </c>
      <c r="C63" s="56" t="s">
        <v>8</v>
      </c>
      <c r="D63" s="92">
        <v>0</v>
      </c>
      <c r="E63" s="92"/>
      <c r="F63" s="92"/>
      <c r="G63" s="23">
        <f t="shared" si="33"/>
        <v>0</v>
      </c>
      <c r="H63" s="92"/>
      <c r="I63" s="237"/>
      <c r="J63" s="189">
        <f t="shared" si="34"/>
        <v>0</v>
      </c>
      <c r="K63" s="198"/>
      <c r="L63" s="198"/>
      <c r="M63" s="198"/>
      <c r="N63" s="198"/>
      <c r="O63" s="198"/>
      <c r="P63" s="198"/>
      <c r="Q63" s="198"/>
      <c r="R63" s="198"/>
      <c r="S63" s="199"/>
    </row>
    <row r="64" spans="1:19" s="10" customFormat="1" ht="15.75">
      <c r="A64" s="38" t="s">
        <v>20</v>
      </c>
      <c r="B64" s="8">
        <v>225</v>
      </c>
      <c r="C64" s="56" t="s">
        <v>9</v>
      </c>
      <c r="D64" s="92">
        <v>56</v>
      </c>
      <c r="E64" s="92"/>
      <c r="F64" s="92"/>
      <c r="G64" s="23">
        <f t="shared" si="33"/>
        <v>56</v>
      </c>
      <c r="H64" s="92"/>
      <c r="I64" s="237">
        <v>133</v>
      </c>
      <c r="J64" s="189">
        <f t="shared" si="34"/>
        <v>0</v>
      </c>
      <c r="K64" s="198"/>
      <c r="L64" s="198"/>
      <c r="M64" s="198"/>
      <c r="N64" s="198"/>
      <c r="O64" s="198"/>
      <c r="P64" s="198"/>
      <c r="Q64" s="198"/>
      <c r="R64" s="198"/>
      <c r="S64" s="199"/>
    </row>
    <row r="65" spans="1:19" s="10" customFormat="1" ht="15.75">
      <c r="A65" s="38" t="s">
        <v>20</v>
      </c>
      <c r="B65" s="8">
        <v>226</v>
      </c>
      <c r="C65" s="56" t="s">
        <v>10</v>
      </c>
      <c r="D65" s="18">
        <v>96</v>
      </c>
      <c r="E65" s="18"/>
      <c r="F65" s="18"/>
      <c r="G65" s="23">
        <f t="shared" si="33"/>
        <v>96</v>
      </c>
      <c r="H65" s="18"/>
      <c r="I65" s="238">
        <v>326</v>
      </c>
      <c r="J65" s="189">
        <f t="shared" si="34"/>
        <v>10</v>
      </c>
      <c r="K65" s="198">
        <v>10</v>
      </c>
      <c r="L65" s="198"/>
      <c r="M65" s="198"/>
      <c r="N65" s="198"/>
      <c r="O65" s="198"/>
      <c r="P65" s="198"/>
      <c r="Q65" s="198"/>
      <c r="R65" s="198"/>
      <c r="S65" s="199"/>
    </row>
    <row r="66" spans="1:19" s="10" customFormat="1" ht="15.75">
      <c r="A66" s="38" t="s">
        <v>20</v>
      </c>
      <c r="B66" s="8">
        <v>251</v>
      </c>
      <c r="C66" s="56" t="s">
        <v>42</v>
      </c>
      <c r="D66" s="18">
        <v>27</v>
      </c>
      <c r="E66" s="18"/>
      <c r="F66" s="18"/>
      <c r="G66" s="23">
        <f t="shared" si="33"/>
        <v>27</v>
      </c>
      <c r="H66" s="18"/>
      <c r="I66" s="238">
        <v>120</v>
      </c>
      <c r="J66" s="189">
        <f t="shared" si="34"/>
        <v>0</v>
      </c>
      <c r="K66" s="198"/>
      <c r="L66" s="198">
        <v>0</v>
      </c>
      <c r="M66" s="198">
        <v>0</v>
      </c>
      <c r="N66" s="198">
        <v>0</v>
      </c>
      <c r="O66" s="198">
        <v>0</v>
      </c>
      <c r="P66" s="198"/>
      <c r="Q66" s="198">
        <v>0</v>
      </c>
      <c r="R66" s="198">
        <v>0</v>
      </c>
      <c r="S66" s="199">
        <v>0</v>
      </c>
    </row>
    <row r="67" spans="1:19" s="7" customFormat="1" ht="15.75" hidden="1">
      <c r="A67" s="40" t="s">
        <v>20</v>
      </c>
      <c r="B67" s="5">
        <v>262</v>
      </c>
      <c r="C67" s="57" t="s">
        <v>36</v>
      </c>
      <c r="D67" s="25">
        <v>0</v>
      </c>
      <c r="E67" s="25"/>
      <c r="F67" s="25"/>
      <c r="G67" s="23">
        <f t="shared" si="33"/>
        <v>0</v>
      </c>
      <c r="H67" s="25"/>
      <c r="I67" s="239"/>
      <c r="J67" s="188">
        <f t="shared" si="34"/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7">
        <v>0</v>
      </c>
    </row>
    <row r="68" spans="1:19" s="7" customFormat="1" ht="31.5" hidden="1">
      <c r="A68" s="40" t="s">
        <v>20</v>
      </c>
      <c r="B68" s="5">
        <v>263</v>
      </c>
      <c r="C68" s="57" t="s">
        <v>44</v>
      </c>
      <c r="D68" s="25"/>
      <c r="E68" s="25"/>
      <c r="F68" s="25"/>
      <c r="G68" s="23">
        <f t="shared" si="33"/>
        <v>0</v>
      </c>
      <c r="H68" s="25"/>
      <c r="I68" s="239"/>
      <c r="J68" s="188">
        <f t="shared" si="34"/>
        <v>0</v>
      </c>
      <c r="K68" s="196"/>
      <c r="L68" s="196"/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7">
        <v>0</v>
      </c>
    </row>
    <row r="69" spans="1:19" s="7" customFormat="1" ht="15.75">
      <c r="A69" s="40" t="s">
        <v>20</v>
      </c>
      <c r="B69" s="5">
        <v>290</v>
      </c>
      <c r="C69" s="57" t="s">
        <v>12</v>
      </c>
      <c r="D69" s="6">
        <v>1</v>
      </c>
      <c r="E69" s="6"/>
      <c r="F69" s="6"/>
      <c r="G69" s="23">
        <f t="shared" si="33"/>
        <v>1</v>
      </c>
      <c r="H69" s="6"/>
      <c r="I69" s="240">
        <v>50</v>
      </c>
      <c r="J69" s="188">
        <f t="shared" si="34"/>
        <v>10</v>
      </c>
      <c r="K69" s="196">
        <v>10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7">
        <v>0</v>
      </c>
    </row>
    <row r="70" spans="1:19" s="7" customFormat="1" ht="15.75">
      <c r="A70" s="40" t="s">
        <v>20</v>
      </c>
      <c r="B70" s="5">
        <v>300</v>
      </c>
      <c r="C70" s="57" t="s">
        <v>13</v>
      </c>
      <c r="D70" s="25">
        <f aca="true" t="shared" si="35" ref="D70:S70">SUM(D71:D72)</f>
        <v>57</v>
      </c>
      <c r="E70" s="25">
        <f t="shared" si="35"/>
        <v>0</v>
      </c>
      <c r="F70" s="25">
        <f t="shared" si="35"/>
        <v>0</v>
      </c>
      <c r="G70" s="25">
        <f t="shared" si="35"/>
        <v>57</v>
      </c>
      <c r="H70" s="25">
        <f t="shared" si="35"/>
        <v>0</v>
      </c>
      <c r="I70" s="25">
        <f t="shared" si="35"/>
        <v>490</v>
      </c>
      <c r="J70" s="188">
        <f t="shared" si="35"/>
        <v>0</v>
      </c>
      <c r="K70" s="196">
        <f t="shared" si="35"/>
        <v>0</v>
      </c>
      <c r="L70" s="196">
        <f t="shared" si="35"/>
        <v>0</v>
      </c>
      <c r="M70" s="196">
        <f t="shared" si="35"/>
        <v>0</v>
      </c>
      <c r="N70" s="196">
        <f t="shared" si="35"/>
        <v>0</v>
      </c>
      <c r="O70" s="196">
        <f t="shared" si="35"/>
        <v>0</v>
      </c>
      <c r="P70" s="196">
        <f t="shared" si="35"/>
        <v>0</v>
      </c>
      <c r="Q70" s="196">
        <f t="shared" si="35"/>
        <v>0</v>
      </c>
      <c r="R70" s="196">
        <f t="shared" si="35"/>
        <v>0</v>
      </c>
      <c r="S70" s="197">
        <f t="shared" si="35"/>
        <v>0</v>
      </c>
    </row>
    <row r="71" spans="1:19" s="10" customFormat="1" ht="17.25" customHeight="1">
      <c r="A71" s="38" t="s">
        <v>20</v>
      </c>
      <c r="B71" s="8">
        <v>310</v>
      </c>
      <c r="C71" s="56" t="s">
        <v>14</v>
      </c>
      <c r="D71" s="18">
        <v>0</v>
      </c>
      <c r="E71" s="18"/>
      <c r="F71" s="18"/>
      <c r="G71" s="23">
        <f>SUM(D71:F71)</f>
        <v>0</v>
      </c>
      <c r="H71" s="18"/>
      <c r="I71" s="238">
        <v>161</v>
      </c>
      <c r="J71" s="189">
        <f>SUM(K71:S71)</f>
        <v>0</v>
      </c>
      <c r="K71" s="198"/>
      <c r="L71" s="198"/>
      <c r="M71" s="198"/>
      <c r="N71" s="198"/>
      <c r="O71" s="198"/>
      <c r="P71" s="198"/>
      <c r="Q71" s="198"/>
      <c r="R71" s="198"/>
      <c r="S71" s="199"/>
    </row>
    <row r="72" spans="1:19" s="10" customFormat="1" ht="15.75">
      <c r="A72" s="38" t="s">
        <v>20</v>
      </c>
      <c r="B72" s="8">
        <v>340</v>
      </c>
      <c r="C72" s="56" t="s">
        <v>15</v>
      </c>
      <c r="D72" s="18">
        <v>57</v>
      </c>
      <c r="E72" s="18"/>
      <c r="F72" s="18"/>
      <c r="G72" s="23">
        <f>SUM(D72:F72)</f>
        <v>57</v>
      </c>
      <c r="H72" s="18"/>
      <c r="I72" s="238">
        <v>329</v>
      </c>
      <c r="J72" s="189">
        <f>SUM(K72:S72)</f>
        <v>0</v>
      </c>
      <c r="K72" s="198"/>
      <c r="L72" s="198"/>
      <c r="M72" s="198"/>
      <c r="N72" s="198"/>
      <c r="O72" s="198"/>
      <c r="P72" s="198"/>
      <c r="Q72" s="198"/>
      <c r="R72" s="198"/>
      <c r="S72" s="199"/>
    </row>
    <row r="73" spans="1:19" s="10" customFormat="1" ht="15.75">
      <c r="A73" s="39"/>
      <c r="B73" s="12"/>
      <c r="C73" s="11" t="s">
        <v>18</v>
      </c>
      <c r="D73" s="19">
        <f>SUM(D51,D59,D68,D69,D70,D66)</f>
        <v>3655</v>
      </c>
      <c r="E73" s="19">
        <f>SUM(E51,E59,E68,E69,E70,E66)</f>
        <v>0</v>
      </c>
      <c r="F73" s="19">
        <f>SUM(F51,F59,F68,F69,F70,F66)</f>
        <v>0</v>
      </c>
      <c r="G73" s="19">
        <f>SUM(G51,G59,G68,G69,G70,G66)</f>
        <v>3655</v>
      </c>
      <c r="H73" s="19">
        <f aca="true" t="shared" si="36" ref="H73:S73">SUM(H51,H59,H68,H69,H70)</f>
        <v>0</v>
      </c>
      <c r="I73" s="19">
        <f t="shared" si="36"/>
        <v>9556</v>
      </c>
      <c r="J73" s="188">
        <f t="shared" si="36"/>
        <v>3148.7</v>
      </c>
      <c r="K73" s="200">
        <f t="shared" si="36"/>
        <v>220</v>
      </c>
      <c r="L73" s="200">
        <f t="shared" si="36"/>
        <v>1288.7</v>
      </c>
      <c r="M73" s="200">
        <f t="shared" si="36"/>
        <v>1640</v>
      </c>
      <c r="N73" s="200">
        <f t="shared" si="36"/>
        <v>0</v>
      </c>
      <c r="O73" s="200">
        <f t="shared" si="36"/>
        <v>0</v>
      </c>
      <c r="P73" s="200">
        <f t="shared" si="36"/>
        <v>0</v>
      </c>
      <c r="Q73" s="200">
        <f t="shared" si="36"/>
        <v>0</v>
      </c>
      <c r="R73" s="200">
        <f t="shared" si="36"/>
        <v>0</v>
      </c>
      <c r="S73" s="201">
        <f t="shared" si="36"/>
        <v>0</v>
      </c>
    </row>
    <row r="74" spans="1:19" s="7" customFormat="1" ht="15.75" hidden="1">
      <c r="A74" s="40" t="s">
        <v>66</v>
      </c>
      <c r="B74" s="5">
        <v>210</v>
      </c>
      <c r="C74" s="57" t="s">
        <v>30</v>
      </c>
      <c r="D74" s="25">
        <f aca="true" t="shared" si="37" ref="D74:L74">SUM(D75:D77)</f>
        <v>0</v>
      </c>
      <c r="E74" s="25">
        <f t="shared" si="37"/>
        <v>0</v>
      </c>
      <c r="F74" s="25">
        <f t="shared" si="37"/>
        <v>0</v>
      </c>
      <c r="G74" s="25">
        <f t="shared" si="37"/>
        <v>0</v>
      </c>
      <c r="H74" s="25">
        <f t="shared" si="37"/>
        <v>0</v>
      </c>
      <c r="I74" s="25">
        <f t="shared" si="37"/>
        <v>0</v>
      </c>
      <c r="J74" s="188">
        <f t="shared" si="37"/>
        <v>0</v>
      </c>
      <c r="K74" s="196">
        <f t="shared" si="37"/>
        <v>0</v>
      </c>
      <c r="L74" s="196">
        <f t="shared" si="37"/>
        <v>0</v>
      </c>
      <c r="M74" s="196"/>
      <c r="N74" s="196">
        <f aca="true" t="shared" si="38" ref="N74:S74">SUM(N75:N77)</f>
        <v>0</v>
      </c>
      <c r="O74" s="196">
        <f t="shared" si="38"/>
        <v>0</v>
      </c>
      <c r="P74" s="196">
        <f t="shared" si="38"/>
        <v>0</v>
      </c>
      <c r="Q74" s="196">
        <f t="shared" si="38"/>
        <v>0</v>
      </c>
      <c r="R74" s="196">
        <f t="shared" si="38"/>
        <v>0</v>
      </c>
      <c r="S74" s="197">
        <f t="shared" si="38"/>
        <v>0</v>
      </c>
    </row>
    <row r="75" spans="1:19" s="10" customFormat="1" ht="15.75" hidden="1">
      <c r="A75" s="38" t="s">
        <v>66</v>
      </c>
      <c r="B75" s="8">
        <v>211</v>
      </c>
      <c r="C75" s="56" t="s">
        <v>1</v>
      </c>
      <c r="D75" s="18"/>
      <c r="E75" s="18"/>
      <c r="F75" s="18"/>
      <c r="G75" s="18"/>
      <c r="H75" s="18"/>
      <c r="I75" s="18"/>
      <c r="J75" s="189"/>
      <c r="K75" s="198"/>
      <c r="L75" s="198"/>
      <c r="M75" s="198"/>
      <c r="N75" s="198"/>
      <c r="O75" s="198"/>
      <c r="P75" s="198"/>
      <c r="Q75" s="198"/>
      <c r="R75" s="198"/>
      <c r="S75" s="199"/>
    </row>
    <row r="76" spans="1:19" s="10" customFormat="1" ht="15.75" hidden="1">
      <c r="A76" s="38" t="s">
        <v>66</v>
      </c>
      <c r="B76" s="8">
        <v>212</v>
      </c>
      <c r="C76" s="56" t="s">
        <v>2</v>
      </c>
      <c r="D76" s="18"/>
      <c r="E76" s="18"/>
      <c r="F76" s="18"/>
      <c r="G76" s="18"/>
      <c r="H76" s="18"/>
      <c r="I76" s="18"/>
      <c r="J76" s="189"/>
      <c r="K76" s="198"/>
      <c r="L76" s="198"/>
      <c r="M76" s="198"/>
      <c r="N76" s="198"/>
      <c r="O76" s="198"/>
      <c r="P76" s="198"/>
      <c r="Q76" s="198"/>
      <c r="R76" s="198"/>
      <c r="S76" s="199"/>
    </row>
    <row r="77" spans="1:19" s="10" customFormat="1" ht="15.75" hidden="1">
      <c r="A77" s="38" t="s">
        <v>66</v>
      </c>
      <c r="B77" s="8">
        <v>213</v>
      </c>
      <c r="C77" s="56" t="s">
        <v>3</v>
      </c>
      <c r="D77" s="18"/>
      <c r="E77" s="18"/>
      <c r="F77" s="18"/>
      <c r="G77" s="18"/>
      <c r="H77" s="18"/>
      <c r="I77" s="18"/>
      <c r="J77" s="189"/>
      <c r="K77" s="198"/>
      <c r="L77" s="198"/>
      <c r="M77" s="198"/>
      <c r="N77" s="198"/>
      <c r="O77" s="198"/>
      <c r="P77" s="198"/>
      <c r="Q77" s="198"/>
      <c r="R77" s="198"/>
      <c r="S77" s="199"/>
    </row>
    <row r="78" spans="1:19" s="7" customFormat="1" ht="15.75" hidden="1">
      <c r="A78" s="40" t="s">
        <v>66</v>
      </c>
      <c r="B78" s="5">
        <v>220</v>
      </c>
      <c r="C78" s="57" t="s">
        <v>4</v>
      </c>
      <c r="D78" s="25">
        <f aca="true" t="shared" si="39" ref="D78:L78">SUM(D79:D84)</f>
        <v>0</v>
      </c>
      <c r="E78" s="25">
        <f t="shared" si="39"/>
        <v>0</v>
      </c>
      <c r="F78" s="25">
        <f t="shared" si="39"/>
        <v>0</v>
      </c>
      <c r="G78" s="25">
        <f t="shared" si="39"/>
        <v>0</v>
      </c>
      <c r="H78" s="25">
        <f t="shared" si="39"/>
        <v>0</v>
      </c>
      <c r="I78" s="25">
        <f t="shared" si="39"/>
        <v>0</v>
      </c>
      <c r="J78" s="188">
        <f t="shared" si="39"/>
        <v>0</v>
      </c>
      <c r="K78" s="196">
        <f t="shared" si="39"/>
        <v>0</v>
      </c>
      <c r="L78" s="196">
        <f t="shared" si="39"/>
        <v>0</v>
      </c>
      <c r="M78" s="196"/>
      <c r="N78" s="196">
        <f aca="true" t="shared" si="40" ref="N78:S78">SUM(N79:N84)</f>
        <v>0</v>
      </c>
      <c r="O78" s="196">
        <f t="shared" si="40"/>
        <v>0</v>
      </c>
      <c r="P78" s="196">
        <f t="shared" si="40"/>
        <v>0</v>
      </c>
      <c r="Q78" s="196">
        <f t="shared" si="40"/>
        <v>0</v>
      </c>
      <c r="R78" s="196">
        <f t="shared" si="40"/>
        <v>0</v>
      </c>
      <c r="S78" s="197">
        <f t="shared" si="40"/>
        <v>0</v>
      </c>
    </row>
    <row r="79" spans="1:19" s="10" customFormat="1" ht="15.75" hidden="1">
      <c r="A79" s="38" t="s">
        <v>66</v>
      </c>
      <c r="B79" s="8">
        <v>221</v>
      </c>
      <c r="C79" s="56" t="s">
        <v>5</v>
      </c>
      <c r="D79" s="18"/>
      <c r="E79" s="18"/>
      <c r="F79" s="18"/>
      <c r="G79" s="18"/>
      <c r="H79" s="18"/>
      <c r="I79" s="18"/>
      <c r="J79" s="189"/>
      <c r="K79" s="198"/>
      <c r="L79" s="198"/>
      <c r="M79" s="198"/>
      <c r="N79" s="198"/>
      <c r="O79" s="198"/>
      <c r="P79" s="198"/>
      <c r="Q79" s="198"/>
      <c r="R79" s="198"/>
      <c r="S79" s="199"/>
    </row>
    <row r="80" spans="1:19" s="10" customFormat="1" ht="15.75" hidden="1">
      <c r="A80" s="38" t="s">
        <v>66</v>
      </c>
      <c r="B80" s="8">
        <v>222</v>
      </c>
      <c r="C80" s="56" t="s">
        <v>6</v>
      </c>
      <c r="D80" s="18"/>
      <c r="E80" s="18"/>
      <c r="F80" s="18"/>
      <c r="G80" s="18"/>
      <c r="H80" s="18"/>
      <c r="I80" s="18"/>
      <c r="J80" s="189"/>
      <c r="K80" s="198"/>
      <c r="L80" s="198"/>
      <c r="M80" s="198"/>
      <c r="N80" s="198"/>
      <c r="O80" s="198"/>
      <c r="P80" s="198"/>
      <c r="Q80" s="198"/>
      <c r="R80" s="198"/>
      <c r="S80" s="199"/>
    </row>
    <row r="81" spans="1:19" s="10" customFormat="1" ht="15.75" hidden="1">
      <c r="A81" s="38" t="s">
        <v>66</v>
      </c>
      <c r="B81" s="8">
        <v>223</v>
      </c>
      <c r="C81" s="56" t="s">
        <v>7</v>
      </c>
      <c r="D81" s="18"/>
      <c r="E81" s="18"/>
      <c r="F81" s="18"/>
      <c r="G81" s="18"/>
      <c r="H81" s="18"/>
      <c r="I81" s="18"/>
      <c r="J81" s="189"/>
      <c r="K81" s="198"/>
      <c r="L81" s="198"/>
      <c r="M81" s="198"/>
      <c r="N81" s="198"/>
      <c r="O81" s="198"/>
      <c r="P81" s="198"/>
      <c r="Q81" s="198"/>
      <c r="R81" s="198"/>
      <c r="S81" s="199"/>
    </row>
    <row r="82" spans="1:19" s="10" customFormat="1" ht="15.75" hidden="1">
      <c r="A82" s="38" t="s">
        <v>66</v>
      </c>
      <c r="B82" s="8">
        <v>224</v>
      </c>
      <c r="C82" s="56" t="s">
        <v>8</v>
      </c>
      <c r="D82" s="18"/>
      <c r="E82" s="18"/>
      <c r="F82" s="18"/>
      <c r="G82" s="18"/>
      <c r="H82" s="18"/>
      <c r="I82" s="18"/>
      <c r="J82" s="189"/>
      <c r="K82" s="198"/>
      <c r="L82" s="198"/>
      <c r="M82" s="198"/>
      <c r="N82" s="198"/>
      <c r="O82" s="198"/>
      <c r="P82" s="198"/>
      <c r="Q82" s="198"/>
      <c r="R82" s="198"/>
      <c r="S82" s="199"/>
    </row>
    <row r="83" spans="1:19" s="10" customFormat="1" ht="15.75" hidden="1">
      <c r="A83" s="38" t="s">
        <v>66</v>
      </c>
      <c r="B83" s="8">
        <v>225</v>
      </c>
      <c r="C83" s="56" t="s">
        <v>9</v>
      </c>
      <c r="D83" s="18"/>
      <c r="E83" s="18"/>
      <c r="F83" s="18"/>
      <c r="G83" s="18"/>
      <c r="H83" s="18"/>
      <c r="I83" s="18"/>
      <c r="J83" s="189"/>
      <c r="K83" s="198"/>
      <c r="L83" s="198"/>
      <c r="M83" s="198"/>
      <c r="N83" s="198"/>
      <c r="O83" s="198"/>
      <c r="P83" s="198"/>
      <c r="Q83" s="198"/>
      <c r="R83" s="198"/>
      <c r="S83" s="199"/>
    </row>
    <row r="84" spans="1:19" s="10" customFormat="1" ht="15.75" hidden="1">
      <c r="A84" s="38" t="s">
        <v>66</v>
      </c>
      <c r="B84" s="8">
        <v>226</v>
      </c>
      <c r="C84" s="56" t="s">
        <v>10</v>
      </c>
      <c r="D84" s="18"/>
      <c r="E84" s="18"/>
      <c r="F84" s="18"/>
      <c r="G84" s="18"/>
      <c r="H84" s="18"/>
      <c r="I84" s="18"/>
      <c r="J84" s="189"/>
      <c r="K84" s="198"/>
      <c r="L84" s="198"/>
      <c r="M84" s="198"/>
      <c r="N84" s="198"/>
      <c r="O84" s="198"/>
      <c r="P84" s="198"/>
      <c r="Q84" s="198"/>
      <c r="R84" s="198"/>
      <c r="S84" s="199"/>
    </row>
    <row r="85" spans="1:19" s="89" customFormat="1" ht="18" customHeight="1">
      <c r="A85" s="38" t="s">
        <v>66</v>
      </c>
      <c r="B85" s="8">
        <v>251</v>
      </c>
      <c r="C85" s="56" t="s">
        <v>42</v>
      </c>
      <c r="D85" s="18">
        <v>225</v>
      </c>
      <c r="E85" s="18"/>
      <c r="F85" s="18"/>
      <c r="G85" s="23">
        <f>SUM(D85:F85)</f>
        <v>225</v>
      </c>
      <c r="H85" s="18"/>
      <c r="I85" s="238">
        <v>0</v>
      </c>
      <c r="J85" s="189">
        <f>SUM(K85:S85)</f>
        <v>0</v>
      </c>
      <c r="K85" s="198">
        <v>0</v>
      </c>
      <c r="L85" s="205"/>
      <c r="M85" s="205"/>
      <c r="N85" s="205"/>
      <c r="O85" s="198">
        <v>0</v>
      </c>
      <c r="P85" s="198"/>
      <c r="Q85" s="205"/>
      <c r="R85" s="205"/>
      <c r="S85" s="206"/>
    </row>
    <row r="86" spans="1:19" s="89" customFormat="1" ht="18" customHeight="1">
      <c r="A86" s="38" t="s">
        <v>66</v>
      </c>
      <c r="B86" s="8">
        <v>251</v>
      </c>
      <c r="C86" s="56" t="s">
        <v>42</v>
      </c>
      <c r="D86" s="18">
        <v>225</v>
      </c>
      <c r="E86" s="18"/>
      <c r="F86" s="18"/>
      <c r="G86" s="23">
        <f>SUM(D86:F86)</f>
        <v>225</v>
      </c>
      <c r="H86" s="18"/>
      <c r="I86" s="238">
        <v>0</v>
      </c>
      <c r="J86" s="189">
        <f>SUM(K86:S86)</f>
        <v>0</v>
      </c>
      <c r="K86" s="198"/>
      <c r="L86" s="205"/>
      <c r="M86" s="205"/>
      <c r="N86" s="205"/>
      <c r="O86" s="198">
        <v>0</v>
      </c>
      <c r="P86" s="198"/>
      <c r="Q86" s="205"/>
      <c r="R86" s="205"/>
      <c r="S86" s="206"/>
    </row>
    <row r="87" spans="1:19" s="7" customFormat="1" ht="15.75">
      <c r="A87" s="40" t="s">
        <v>66</v>
      </c>
      <c r="B87" s="5">
        <v>262</v>
      </c>
      <c r="C87" s="57" t="s">
        <v>36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39">
        <v>0</v>
      </c>
      <c r="J87" s="188">
        <v>0</v>
      </c>
      <c r="K87" s="196">
        <v>0</v>
      </c>
      <c r="L87" s="196">
        <v>0</v>
      </c>
      <c r="M87" s="196"/>
      <c r="N87" s="196">
        <v>0</v>
      </c>
      <c r="O87" s="196">
        <v>0</v>
      </c>
      <c r="P87" s="196">
        <v>0</v>
      </c>
      <c r="Q87" s="196">
        <v>0</v>
      </c>
      <c r="R87" s="196">
        <v>0</v>
      </c>
      <c r="S87" s="197">
        <v>0</v>
      </c>
    </row>
    <row r="88" spans="1:19" s="7" customFormat="1" ht="31.5">
      <c r="A88" s="40" t="s">
        <v>66</v>
      </c>
      <c r="B88" s="5">
        <v>263</v>
      </c>
      <c r="C88" s="57" t="s">
        <v>44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39">
        <v>0</v>
      </c>
      <c r="J88" s="188">
        <v>0</v>
      </c>
      <c r="K88" s="196">
        <v>0</v>
      </c>
      <c r="L88" s="196">
        <v>0</v>
      </c>
      <c r="M88" s="196"/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7">
        <v>0</v>
      </c>
    </row>
    <row r="89" spans="1:19" s="7" customFormat="1" ht="15.75">
      <c r="A89" s="40" t="s">
        <v>66</v>
      </c>
      <c r="B89" s="5">
        <v>290</v>
      </c>
      <c r="C89" s="57" t="s">
        <v>12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240">
        <v>0</v>
      </c>
      <c r="J89" s="188">
        <v>0</v>
      </c>
      <c r="K89" s="196">
        <v>0</v>
      </c>
      <c r="L89" s="196">
        <v>0</v>
      </c>
      <c r="M89" s="196"/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7">
        <v>0</v>
      </c>
    </row>
    <row r="90" spans="1:19" s="7" customFormat="1" ht="15.75">
      <c r="A90" s="40" t="s">
        <v>66</v>
      </c>
      <c r="B90" s="5">
        <v>300</v>
      </c>
      <c r="C90" s="57" t="s">
        <v>13</v>
      </c>
      <c r="D90" s="25">
        <f aca="true" t="shared" si="41" ref="D90:L90">SUM(D91:D92)</f>
        <v>0</v>
      </c>
      <c r="E90" s="25">
        <f t="shared" si="41"/>
        <v>0</v>
      </c>
      <c r="F90" s="25">
        <f t="shared" si="41"/>
        <v>0</v>
      </c>
      <c r="G90" s="25">
        <f t="shared" si="41"/>
        <v>0</v>
      </c>
      <c r="H90" s="25">
        <f t="shared" si="41"/>
        <v>0</v>
      </c>
      <c r="I90" s="239">
        <f t="shared" si="41"/>
        <v>0</v>
      </c>
      <c r="J90" s="188">
        <f t="shared" si="41"/>
        <v>0</v>
      </c>
      <c r="K90" s="196">
        <f t="shared" si="41"/>
        <v>0</v>
      </c>
      <c r="L90" s="196">
        <f t="shared" si="41"/>
        <v>0</v>
      </c>
      <c r="M90" s="196"/>
      <c r="N90" s="196">
        <f aca="true" t="shared" si="42" ref="N90:S90">SUM(N91:N92)</f>
        <v>0</v>
      </c>
      <c r="O90" s="196">
        <f t="shared" si="42"/>
        <v>0</v>
      </c>
      <c r="P90" s="196">
        <f t="shared" si="42"/>
        <v>0</v>
      </c>
      <c r="Q90" s="196">
        <f t="shared" si="42"/>
        <v>0</v>
      </c>
      <c r="R90" s="196">
        <f t="shared" si="42"/>
        <v>0</v>
      </c>
      <c r="S90" s="197">
        <f t="shared" si="42"/>
        <v>0</v>
      </c>
    </row>
    <row r="91" spans="1:19" s="10" customFormat="1" ht="15.75">
      <c r="A91" s="38" t="s">
        <v>66</v>
      </c>
      <c r="B91" s="8">
        <v>310</v>
      </c>
      <c r="C91" s="56" t="s">
        <v>14</v>
      </c>
      <c r="D91" s="18"/>
      <c r="E91" s="18"/>
      <c r="F91" s="18"/>
      <c r="G91" s="18"/>
      <c r="H91" s="18"/>
      <c r="I91" s="238"/>
      <c r="J91" s="189"/>
      <c r="K91" s="198"/>
      <c r="L91" s="198"/>
      <c r="M91" s="198"/>
      <c r="N91" s="198"/>
      <c r="O91" s="198"/>
      <c r="P91" s="198"/>
      <c r="Q91" s="198"/>
      <c r="R91" s="198"/>
      <c r="S91" s="199"/>
    </row>
    <row r="92" spans="1:19" s="10" customFormat="1" ht="15.75">
      <c r="A92" s="38" t="s">
        <v>66</v>
      </c>
      <c r="B92" s="8">
        <v>340</v>
      </c>
      <c r="C92" s="56" t="s">
        <v>15</v>
      </c>
      <c r="D92" s="18"/>
      <c r="E92" s="18"/>
      <c r="F92" s="18"/>
      <c r="G92" s="18"/>
      <c r="H92" s="18"/>
      <c r="I92" s="238"/>
      <c r="J92" s="189"/>
      <c r="K92" s="198"/>
      <c r="L92" s="198"/>
      <c r="M92" s="198"/>
      <c r="N92" s="198"/>
      <c r="O92" s="198"/>
      <c r="P92" s="198"/>
      <c r="Q92" s="198"/>
      <c r="R92" s="198"/>
      <c r="S92" s="199"/>
    </row>
    <row r="93" spans="1:19" s="10" customFormat="1" ht="15.75">
      <c r="A93" s="39"/>
      <c r="B93" s="12"/>
      <c r="C93" s="11" t="s">
        <v>18</v>
      </c>
      <c r="D93" s="19">
        <f aca="true" t="shared" si="43" ref="D93:I93">SUM(D85:D92)</f>
        <v>450</v>
      </c>
      <c r="E93" s="19">
        <f t="shared" si="43"/>
        <v>0</v>
      </c>
      <c r="F93" s="19">
        <f t="shared" si="43"/>
        <v>0</v>
      </c>
      <c r="G93" s="19">
        <f t="shared" si="43"/>
        <v>450</v>
      </c>
      <c r="H93" s="19">
        <f t="shared" si="43"/>
        <v>0</v>
      </c>
      <c r="I93" s="19">
        <f t="shared" si="43"/>
        <v>0</v>
      </c>
      <c r="J93" s="188">
        <f aca="true" t="shared" si="44" ref="J93:R93">SUM(J85)</f>
        <v>0</v>
      </c>
      <c r="K93" s="188">
        <f t="shared" si="44"/>
        <v>0</v>
      </c>
      <c r="L93" s="188">
        <f t="shared" si="44"/>
        <v>0</v>
      </c>
      <c r="M93" s="188">
        <f t="shared" si="44"/>
        <v>0</v>
      </c>
      <c r="N93" s="188">
        <f t="shared" si="44"/>
        <v>0</v>
      </c>
      <c r="O93" s="188">
        <f t="shared" si="44"/>
        <v>0</v>
      </c>
      <c r="P93" s="188">
        <f t="shared" si="44"/>
        <v>0</v>
      </c>
      <c r="Q93" s="188">
        <f t="shared" si="44"/>
        <v>0</v>
      </c>
      <c r="R93" s="188">
        <f t="shared" si="44"/>
        <v>0</v>
      </c>
      <c r="S93" s="201">
        <f>SUM(S74,S78,S88,S89,S90)</f>
        <v>0</v>
      </c>
    </row>
    <row r="94" spans="1:19" s="13" customFormat="1" ht="15.75" hidden="1">
      <c r="A94" s="41" t="s">
        <v>78</v>
      </c>
      <c r="B94" s="16">
        <v>290</v>
      </c>
      <c r="C94" s="17" t="s">
        <v>79</v>
      </c>
      <c r="D94" s="24">
        <v>0</v>
      </c>
      <c r="E94" s="24"/>
      <c r="F94" s="24"/>
      <c r="G94" s="125">
        <f>SUM(D94:F94)</f>
        <v>0</v>
      </c>
      <c r="H94" s="24">
        <v>0</v>
      </c>
      <c r="I94" s="24">
        <v>0</v>
      </c>
      <c r="J94" s="190">
        <f>SUM(K94:S94)</f>
        <v>0</v>
      </c>
      <c r="K94" s="207"/>
      <c r="L94" s="207">
        <v>0</v>
      </c>
      <c r="M94" s="207"/>
      <c r="N94" s="207">
        <v>0</v>
      </c>
      <c r="O94" s="207">
        <v>0</v>
      </c>
      <c r="P94" s="207">
        <v>0</v>
      </c>
      <c r="Q94" s="207">
        <v>0</v>
      </c>
      <c r="R94" s="207">
        <v>0</v>
      </c>
      <c r="S94" s="208">
        <v>0</v>
      </c>
    </row>
    <row r="95" spans="1:19" s="13" customFormat="1" ht="15" hidden="1">
      <c r="A95" s="41" t="s">
        <v>24</v>
      </c>
      <c r="B95" s="16">
        <v>231</v>
      </c>
      <c r="C95" s="17" t="s">
        <v>25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190">
        <f>SUM(K95:S95)</f>
        <v>0</v>
      </c>
      <c r="K95" s="207">
        <v>0</v>
      </c>
      <c r="L95" s="207">
        <v>0</v>
      </c>
      <c r="M95" s="207"/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8">
        <v>0</v>
      </c>
    </row>
    <row r="96" spans="1:19" s="13" customFormat="1" ht="15.75">
      <c r="A96" s="41" t="s">
        <v>24</v>
      </c>
      <c r="B96" s="16">
        <v>290</v>
      </c>
      <c r="C96" s="17" t="s">
        <v>26</v>
      </c>
      <c r="D96" s="24">
        <v>0</v>
      </c>
      <c r="E96" s="24">
        <v>0</v>
      </c>
      <c r="F96" s="24">
        <v>0</v>
      </c>
      <c r="G96" s="125">
        <f>SUM(D96:F96)</f>
        <v>0</v>
      </c>
      <c r="H96" s="24">
        <v>0</v>
      </c>
      <c r="I96" s="241">
        <v>10</v>
      </c>
      <c r="J96" s="190">
        <f>SUM(K96:S96)</f>
        <v>10</v>
      </c>
      <c r="K96" s="207">
        <v>10</v>
      </c>
      <c r="L96" s="207">
        <v>0</v>
      </c>
      <c r="M96" s="207"/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8">
        <v>0</v>
      </c>
    </row>
    <row r="97" spans="1:19" s="13" customFormat="1" ht="15">
      <c r="A97" s="41" t="s">
        <v>97</v>
      </c>
      <c r="B97" s="16">
        <v>226</v>
      </c>
      <c r="C97" s="17" t="s">
        <v>27</v>
      </c>
      <c r="D97" s="24">
        <v>6</v>
      </c>
      <c r="E97" s="24">
        <v>0</v>
      </c>
      <c r="F97" s="24">
        <v>0</v>
      </c>
      <c r="G97" s="24">
        <v>0</v>
      </c>
      <c r="H97" s="24">
        <v>0</v>
      </c>
      <c r="I97" s="241">
        <v>0</v>
      </c>
      <c r="J97" s="190">
        <f>SUM(K97:S97)</f>
        <v>0</v>
      </c>
      <c r="K97" s="207">
        <v>0</v>
      </c>
      <c r="L97" s="207">
        <v>0</v>
      </c>
      <c r="M97" s="207"/>
      <c r="N97" s="207">
        <v>0</v>
      </c>
      <c r="O97" s="207">
        <v>0</v>
      </c>
      <c r="P97" s="207">
        <v>0</v>
      </c>
      <c r="Q97" s="207">
        <v>0</v>
      </c>
      <c r="R97" s="207">
        <v>0</v>
      </c>
      <c r="S97" s="208">
        <v>0</v>
      </c>
    </row>
    <row r="98" spans="1:19" s="13" customFormat="1" ht="15">
      <c r="A98" s="41" t="s">
        <v>97</v>
      </c>
      <c r="B98" s="16">
        <v>290</v>
      </c>
      <c r="C98" s="17" t="s">
        <v>27</v>
      </c>
      <c r="D98" s="24">
        <v>3</v>
      </c>
      <c r="E98" s="24">
        <v>0</v>
      </c>
      <c r="F98" s="24">
        <v>0</v>
      </c>
      <c r="G98" s="24">
        <v>0</v>
      </c>
      <c r="H98" s="24">
        <v>0</v>
      </c>
      <c r="I98" s="241">
        <v>10</v>
      </c>
      <c r="J98" s="190">
        <f>SUM(K98:S98)</f>
        <v>10</v>
      </c>
      <c r="K98" s="207">
        <v>0</v>
      </c>
      <c r="L98" s="207">
        <v>10</v>
      </c>
      <c r="M98" s="207"/>
      <c r="N98" s="207">
        <v>0</v>
      </c>
      <c r="O98" s="207">
        <v>0</v>
      </c>
      <c r="P98" s="207">
        <v>0</v>
      </c>
      <c r="Q98" s="207">
        <v>0</v>
      </c>
      <c r="R98" s="207">
        <v>0</v>
      </c>
      <c r="S98" s="208">
        <v>0</v>
      </c>
    </row>
    <row r="99" spans="1:19" s="28" customFormat="1" ht="18.75">
      <c r="A99" s="369" t="s">
        <v>28</v>
      </c>
      <c r="B99" s="370"/>
      <c r="C99" s="370"/>
      <c r="D99" s="26">
        <f aca="true" t="shared" si="45" ref="D99:S99">SUM(D33,D50,D73,D95,D96,D98,D97,D93,D94)</f>
        <v>5146</v>
      </c>
      <c r="E99" s="26">
        <f t="shared" si="45"/>
        <v>0</v>
      </c>
      <c r="F99" s="26">
        <f t="shared" si="45"/>
        <v>0</v>
      </c>
      <c r="G99" s="26">
        <f t="shared" si="45"/>
        <v>5137</v>
      </c>
      <c r="H99" s="26">
        <f t="shared" si="45"/>
        <v>0</v>
      </c>
      <c r="I99" s="26">
        <f t="shared" si="45"/>
        <v>11387</v>
      </c>
      <c r="J99" s="191">
        <f t="shared" si="45"/>
        <v>4347.7</v>
      </c>
      <c r="K99" s="209">
        <f t="shared" si="45"/>
        <v>270</v>
      </c>
      <c r="L99" s="209">
        <f t="shared" si="45"/>
        <v>1848.7</v>
      </c>
      <c r="M99" s="209">
        <f t="shared" si="45"/>
        <v>1890</v>
      </c>
      <c r="N99" s="209">
        <f t="shared" si="45"/>
        <v>0</v>
      </c>
      <c r="O99" s="209">
        <f t="shared" si="45"/>
        <v>339</v>
      </c>
      <c r="P99" s="209">
        <f t="shared" si="45"/>
        <v>0</v>
      </c>
      <c r="Q99" s="209">
        <f t="shared" si="45"/>
        <v>0</v>
      </c>
      <c r="R99" s="209">
        <f t="shared" si="45"/>
        <v>0</v>
      </c>
      <c r="S99" s="210">
        <f t="shared" si="45"/>
        <v>0</v>
      </c>
    </row>
    <row r="100" spans="1:19" s="10" customFormat="1" ht="21.75" customHeight="1">
      <c r="A100" s="34" t="s">
        <v>22</v>
      </c>
      <c r="B100" s="14"/>
      <c r="C100" s="15"/>
      <c r="D100" s="15"/>
      <c r="E100" s="15"/>
      <c r="F100" s="15"/>
      <c r="G100" s="15"/>
      <c r="H100" s="15"/>
      <c r="I100" s="15"/>
      <c r="J100" s="189"/>
      <c r="K100" s="211"/>
      <c r="L100" s="211"/>
      <c r="M100" s="211"/>
      <c r="N100" s="211"/>
      <c r="O100" s="211"/>
      <c r="P100" s="211"/>
      <c r="Q100" s="211"/>
      <c r="R100" s="211"/>
      <c r="S100" s="212"/>
    </row>
    <row r="101" spans="1:19" s="10" customFormat="1" ht="15.75">
      <c r="A101" s="40" t="s">
        <v>23</v>
      </c>
      <c r="B101" s="5">
        <v>210</v>
      </c>
      <c r="C101" s="57" t="s">
        <v>30</v>
      </c>
      <c r="D101" s="20">
        <f aca="true" t="shared" si="46" ref="D101:S101">SUM(D102:D104)</f>
        <v>51</v>
      </c>
      <c r="E101" s="20">
        <f t="shared" si="46"/>
        <v>0</v>
      </c>
      <c r="F101" s="20">
        <f t="shared" si="46"/>
        <v>0</v>
      </c>
      <c r="G101" s="20">
        <f t="shared" si="46"/>
        <v>51</v>
      </c>
      <c r="H101" s="20">
        <f t="shared" si="46"/>
        <v>0</v>
      </c>
      <c r="I101" s="20">
        <f t="shared" si="46"/>
        <v>110</v>
      </c>
      <c r="J101" s="188">
        <f t="shared" si="46"/>
        <v>83.2</v>
      </c>
      <c r="K101" s="213">
        <f t="shared" si="46"/>
        <v>0</v>
      </c>
      <c r="L101" s="213">
        <f t="shared" si="46"/>
        <v>0</v>
      </c>
      <c r="M101" s="213">
        <f t="shared" si="46"/>
        <v>0</v>
      </c>
      <c r="N101" s="213">
        <f t="shared" si="46"/>
        <v>0</v>
      </c>
      <c r="O101" s="213">
        <f t="shared" si="46"/>
        <v>0</v>
      </c>
      <c r="P101" s="213">
        <f t="shared" si="46"/>
        <v>0</v>
      </c>
      <c r="Q101" s="213">
        <f t="shared" si="46"/>
        <v>0</v>
      </c>
      <c r="R101" s="213">
        <f t="shared" si="46"/>
        <v>0</v>
      </c>
      <c r="S101" s="214">
        <f t="shared" si="46"/>
        <v>83.2</v>
      </c>
    </row>
    <row r="102" spans="1:19" s="10" customFormat="1" ht="15.75">
      <c r="A102" s="38" t="s">
        <v>23</v>
      </c>
      <c r="B102" s="8">
        <v>211</v>
      </c>
      <c r="C102" s="56" t="s">
        <v>1</v>
      </c>
      <c r="D102" s="9">
        <v>39</v>
      </c>
      <c r="E102" s="181"/>
      <c r="F102" s="181"/>
      <c r="G102" s="23">
        <f>SUM(D102:F102)</f>
        <v>39</v>
      </c>
      <c r="H102" s="9"/>
      <c r="I102" s="244">
        <v>85</v>
      </c>
      <c r="J102" s="189">
        <f>SUM(K102:S102)</f>
        <v>64</v>
      </c>
      <c r="K102" s="198"/>
      <c r="L102" s="198"/>
      <c r="M102" s="198"/>
      <c r="N102" s="198"/>
      <c r="O102" s="198"/>
      <c r="P102" s="198"/>
      <c r="Q102" s="198"/>
      <c r="R102" s="198"/>
      <c r="S102" s="206">
        <v>64</v>
      </c>
    </row>
    <row r="103" spans="1:19" s="10" customFormat="1" ht="15.75" hidden="1">
      <c r="A103" s="38" t="s">
        <v>23</v>
      </c>
      <c r="B103" s="8">
        <v>212</v>
      </c>
      <c r="C103" s="56" t="s">
        <v>2</v>
      </c>
      <c r="D103" s="71">
        <v>0</v>
      </c>
      <c r="E103" s="71"/>
      <c r="F103" s="71"/>
      <c r="G103" s="23">
        <f>SUM(D103:F103)</f>
        <v>0</v>
      </c>
      <c r="H103" s="71"/>
      <c r="I103" s="243">
        <v>0</v>
      </c>
      <c r="J103" s="189">
        <f>SUM(K103:S103)</f>
        <v>0</v>
      </c>
      <c r="K103" s="198"/>
      <c r="L103" s="198"/>
      <c r="M103" s="198"/>
      <c r="N103" s="198"/>
      <c r="O103" s="198"/>
      <c r="P103" s="198"/>
      <c r="Q103" s="198"/>
      <c r="R103" s="198"/>
      <c r="S103" s="199"/>
    </row>
    <row r="104" spans="1:19" s="10" customFormat="1" ht="15.75">
      <c r="A104" s="38" t="s">
        <v>23</v>
      </c>
      <c r="B104" s="8">
        <v>213</v>
      </c>
      <c r="C104" s="56" t="s">
        <v>3</v>
      </c>
      <c r="D104" s="9">
        <v>12</v>
      </c>
      <c r="E104" s="181"/>
      <c r="F104" s="181"/>
      <c r="G104" s="23">
        <f>SUM(D104:F104)</f>
        <v>12</v>
      </c>
      <c r="H104" s="9"/>
      <c r="I104" s="244">
        <v>25</v>
      </c>
      <c r="J104" s="189">
        <f>SUM(K104:S104)</f>
        <v>19.2</v>
      </c>
      <c r="K104" s="198"/>
      <c r="L104" s="198"/>
      <c r="M104" s="198"/>
      <c r="N104" s="198"/>
      <c r="O104" s="198"/>
      <c r="P104" s="198"/>
      <c r="Q104" s="198"/>
      <c r="R104" s="198"/>
      <c r="S104" s="206">
        <v>19.2</v>
      </c>
    </row>
    <row r="105" spans="1:19" s="10" customFormat="1" ht="15.75">
      <c r="A105" s="40" t="s">
        <v>23</v>
      </c>
      <c r="B105" s="5">
        <v>220</v>
      </c>
      <c r="C105" s="57" t="s">
        <v>4</v>
      </c>
      <c r="D105" s="6">
        <f aca="true" t="shared" si="47" ref="D105:S105">SUM(D106:D111)</f>
        <v>3</v>
      </c>
      <c r="E105" s="6">
        <f t="shared" si="47"/>
        <v>0</v>
      </c>
      <c r="F105" s="6">
        <f t="shared" si="47"/>
        <v>0</v>
      </c>
      <c r="G105" s="6">
        <f t="shared" si="47"/>
        <v>3</v>
      </c>
      <c r="H105" s="6">
        <f t="shared" si="47"/>
        <v>0</v>
      </c>
      <c r="I105" s="240">
        <f t="shared" si="47"/>
        <v>64</v>
      </c>
      <c r="J105" s="188">
        <f t="shared" si="47"/>
        <v>11</v>
      </c>
      <c r="K105" s="196">
        <f t="shared" si="47"/>
        <v>0</v>
      </c>
      <c r="L105" s="196">
        <f t="shared" si="47"/>
        <v>0</v>
      </c>
      <c r="M105" s="196">
        <f t="shared" si="47"/>
        <v>0</v>
      </c>
      <c r="N105" s="196">
        <f t="shared" si="47"/>
        <v>0</v>
      </c>
      <c r="O105" s="196">
        <f t="shared" si="47"/>
        <v>0</v>
      </c>
      <c r="P105" s="196">
        <f t="shared" si="47"/>
        <v>0</v>
      </c>
      <c r="Q105" s="196">
        <f t="shared" si="47"/>
        <v>0</v>
      </c>
      <c r="R105" s="196">
        <f t="shared" si="47"/>
        <v>0</v>
      </c>
      <c r="S105" s="197">
        <f t="shared" si="47"/>
        <v>11</v>
      </c>
    </row>
    <row r="106" spans="1:19" s="10" customFormat="1" ht="15.75">
      <c r="A106" s="38" t="s">
        <v>23</v>
      </c>
      <c r="B106" s="8">
        <v>221</v>
      </c>
      <c r="C106" s="56" t="s">
        <v>5</v>
      </c>
      <c r="D106" s="71">
        <v>0</v>
      </c>
      <c r="E106" s="71"/>
      <c r="F106" s="71"/>
      <c r="G106" s="23">
        <f aca="true" t="shared" si="48" ref="G106:G111">SUM(D106:F106)</f>
        <v>0</v>
      </c>
      <c r="H106" s="71"/>
      <c r="I106" s="243"/>
      <c r="J106" s="189">
        <f aca="true" t="shared" si="49" ref="J106:J111">SUM(K106:S106)</f>
        <v>3</v>
      </c>
      <c r="K106" s="198"/>
      <c r="L106" s="198"/>
      <c r="M106" s="198"/>
      <c r="N106" s="198"/>
      <c r="O106" s="198"/>
      <c r="P106" s="198"/>
      <c r="Q106" s="198"/>
      <c r="R106" s="198"/>
      <c r="S106" s="199">
        <v>3</v>
      </c>
    </row>
    <row r="107" spans="1:19" s="10" customFormat="1" ht="15.75">
      <c r="A107" s="38" t="s">
        <v>23</v>
      </c>
      <c r="B107" s="8">
        <v>222</v>
      </c>
      <c r="C107" s="56" t="s">
        <v>6</v>
      </c>
      <c r="D107" s="71">
        <v>1</v>
      </c>
      <c r="E107" s="71"/>
      <c r="F107" s="71"/>
      <c r="G107" s="23">
        <f t="shared" si="48"/>
        <v>1</v>
      </c>
      <c r="H107" s="71"/>
      <c r="I107" s="243">
        <v>55</v>
      </c>
      <c r="J107" s="189">
        <f t="shared" si="49"/>
        <v>8</v>
      </c>
      <c r="K107" s="198"/>
      <c r="L107" s="198"/>
      <c r="M107" s="198"/>
      <c r="N107" s="198"/>
      <c r="O107" s="198"/>
      <c r="P107" s="198"/>
      <c r="Q107" s="198"/>
      <c r="R107" s="198"/>
      <c r="S107" s="199">
        <v>8</v>
      </c>
    </row>
    <row r="108" spans="1:19" s="10" customFormat="1" ht="15.75">
      <c r="A108" s="38" t="s">
        <v>23</v>
      </c>
      <c r="B108" s="8">
        <v>223</v>
      </c>
      <c r="C108" s="56" t="s">
        <v>7</v>
      </c>
      <c r="D108" s="9">
        <v>2</v>
      </c>
      <c r="E108" s="9"/>
      <c r="F108" s="9"/>
      <c r="G108" s="23">
        <f t="shared" si="48"/>
        <v>2</v>
      </c>
      <c r="H108" s="9"/>
      <c r="I108" s="244">
        <v>5</v>
      </c>
      <c r="J108" s="189">
        <f t="shared" si="49"/>
        <v>0</v>
      </c>
      <c r="K108" s="198"/>
      <c r="L108" s="198"/>
      <c r="M108" s="198"/>
      <c r="N108" s="198"/>
      <c r="O108" s="198"/>
      <c r="P108" s="198"/>
      <c r="Q108" s="198"/>
      <c r="R108" s="198"/>
      <c r="S108" s="199"/>
    </row>
    <row r="109" spans="1:19" s="10" customFormat="1" ht="15.75" hidden="1">
      <c r="A109" s="38" t="s">
        <v>23</v>
      </c>
      <c r="B109" s="8">
        <v>224</v>
      </c>
      <c r="C109" s="56" t="s">
        <v>8</v>
      </c>
      <c r="D109" s="9"/>
      <c r="E109" s="9"/>
      <c r="F109" s="9"/>
      <c r="G109" s="23">
        <f t="shared" si="48"/>
        <v>0</v>
      </c>
      <c r="H109" s="9"/>
      <c r="I109" s="244"/>
      <c r="J109" s="189">
        <f t="shared" si="49"/>
        <v>0</v>
      </c>
      <c r="K109" s="198"/>
      <c r="L109" s="198"/>
      <c r="M109" s="198"/>
      <c r="N109" s="198"/>
      <c r="O109" s="198"/>
      <c r="P109" s="198"/>
      <c r="Q109" s="198"/>
      <c r="R109" s="198"/>
      <c r="S109" s="199"/>
    </row>
    <row r="110" spans="1:19" s="10" customFormat="1" ht="15.75">
      <c r="A110" s="38" t="s">
        <v>23</v>
      </c>
      <c r="B110" s="8">
        <v>225</v>
      </c>
      <c r="C110" s="56" t="s">
        <v>9</v>
      </c>
      <c r="D110" s="9">
        <v>0</v>
      </c>
      <c r="E110" s="9"/>
      <c r="F110" s="9"/>
      <c r="G110" s="23">
        <f t="shared" si="48"/>
        <v>0</v>
      </c>
      <c r="H110" s="9"/>
      <c r="I110" s="244">
        <v>4</v>
      </c>
      <c r="J110" s="189">
        <f t="shared" si="49"/>
        <v>0</v>
      </c>
      <c r="K110" s="198"/>
      <c r="L110" s="198"/>
      <c r="M110" s="198"/>
      <c r="N110" s="198"/>
      <c r="O110" s="198"/>
      <c r="P110" s="198"/>
      <c r="Q110" s="198"/>
      <c r="R110" s="198"/>
      <c r="S110" s="199">
        <v>0</v>
      </c>
    </row>
    <row r="111" spans="1:19" s="10" customFormat="1" ht="15.75" hidden="1">
      <c r="A111" s="38" t="s">
        <v>23</v>
      </c>
      <c r="B111" s="8">
        <v>226</v>
      </c>
      <c r="C111" s="56" t="s">
        <v>10</v>
      </c>
      <c r="D111" s="9">
        <v>0</v>
      </c>
      <c r="E111" s="9"/>
      <c r="F111" s="9"/>
      <c r="G111" s="23">
        <f t="shared" si="48"/>
        <v>0</v>
      </c>
      <c r="H111" s="9"/>
      <c r="I111" s="9"/>
      <c r="J111" s="189">
        <f t="shared" si="49"/>
        <v>0</v>
      </c>
      <c r="K111" s="198"/>
      <c r="L111" s="198"/>
      <c r="M111" s="198"/>
      <c r="N111" s="198"/>
      <c r="O111" s="198"/>
      <c r="P111" s="198"/>
      <c r="Q111" s="198"/>
      <c r="R111" s="198"/>
      <c r="S111" s="199">
        <v>0</v>
      </c>
    </row>
    <row r="112" spans="1:19" s="7" customFormat="1" ht="15.75">
      <c r="A112" s="40" t="s">
        <v>23</v>
      </c>
      <c r="B112" s="5">
        <v>300</v>
      </c>
      <c r="C112" s="57" t="s">
        <v>13</v>
      </c>
      <c r="D112" s="6">
        <f aca="true" t="shared" si="50" ref="D112:S112">SUM(D113:D114)</f>
        <v>2</v>
      </c>
      <c r="E112" s="6">
        <f t="shared" si="50"/>
        <v>0</v>
      </c>
      <c r="F112" s="6">
        <f t="shared" si="50"/>
        <v>0</v>
      </c>
      <c r="G112" s="6">
        <f t="shared" si="50"/>
        <v>2</v>
      </c>
      <c r="H112" s="6">
        <f t="shared" si="50"/>
        <v>0</v>
      </c>
      <c r="I112" s="6">
        <f t="shared" si="50"/>
        <v>63</v>
      </c>
      <c r="J112" s="188">
        <f t="shared" si="50"/>
        <v>0.8</v>
      </c>
      <c r="K112" s="196">
        <f t="shared" si="50"/>
        <v>0</v>
      </c>
      <c r="L112" s="196">
        <f t="shared" si="50"/>
        <v>0</v>
      </c>
      <c r="M112" s="196">
        <f t="shared" si="50"/>
        <v>0</v>
      </c>
      <c r="N112" s="196">
        <f t="shared" si="50"/>
        <v>0</v>
      </c>
      <c r="O112" s="196">
        <f t="shared" si="50"/>
        <v>0</v>
      </c>
      <c r="P112" s="196">
        <f t="shared" si="50"/>
        <v>0</v>
      </c>
      <c r="Q112" s="196">
        <f t="shared" si="50"/>
        <v>0</v>
      </c>
      <c r="R112" s="196">
        <f t="shared" si="50"/>
        <v>0</v>
      </c>
      <c r="S112" s="197">
        <f t="shared" si="50"/>
        <v>0.8</v>
      </c>
    </row>
    <row r="113" spans="1:19" s="10" customFormat="1" ht="15.75" hidden="1">
      <c r="A113" s="38" t="s">
        <v>23</v>
      </c>
      <c r="B113" s="8">
        <v>310</v>
      </c>
      <c r="C113" s="56" t="s">
        <v>14</v>
      </c>
      <c r="D113" s="9">
        <v>0</v>
      </c>
      <c r="E113" s="9">
        <v>0</v>
      </c>
      <c r="F113" s="9">
        <v>0</v>
      </c>
      <c r="G113" s="23">
        <f>SUM(D113:F113)</f>
        <v>0</v>
      </c>
      <c r="H113" s="9"/>
      <c r="I113" s="9"/>
      <c r="J113" s="189">
        <f>SUM(K113:S113)</f>
        <v>0</v>
      </c>
      <c r="K113" s="198"/>
      <c r="L113" s="198"/>
      <c r="M113" s="198"/>
      <c r="N113" s="198"/>
      <c r="O113" s="198"/>
      <c r="P113" s="198"/>
      <c r="Q113" s="198"/>
      <c r="R113" s="198"/>
      <c r="S113" s="199"/>
    </row>
    <row r="114" spans="1:19" s="10" customFormat="1" ht="15.75">
      <c r="A114" s="38" t="s">
        <v>23</v>
      </c>
      <c r="B114" s="8">
        <v>340</v>
      </c>
      <c r="C114" s="56" t="s">
        <v>15</v>
      </c>
      <c r="D114" s="9">
        <v>2</v>
      </c>
      <c r="E114" s="9"/>
      <c r="F114" s="9"/>
      <c r="G114" s="23">
        <f>SUM(D114:F114)</f>
        <v>2</v>
      </c>
      <c r="H114" s="9"/>
      <c r="I114" s="244">
        <v>63</v>
      </c>
      <c r="J114" s="189">
        <f>SUM(K114:S114)</f>
        <v>0.8</v>
      </c>
      <c r="K114" s="198"/>
      <c r="L114" s="198"/>
      <c r="M114" s="198"/>
      <c r="N114" s="198"/>
      <c r="O114" s="198"/>
      <c r="P114" s="198"/>
      <c r="Q114" s="198"/>
      <c r="R114" s="198"/>
      <c r="S114" s="199">
        <v>0.8</v>
      </c>
    </row>
    <row r="115" spans="1:19" s="29" customFormat="1" ht="18.75">
      <c r="A115" s="369" t="s">
        <v>29</v>
      </c>
      <c r="B115" s="370"/>
      <c r="C115" s="370"/>
      <c r="D115" s="27">
        <f aca="true" t="shared" si="51" ref="D115:S115">SUM(D101,D105,D112)</f>
        <v>56</v>
      </c>
      <c r="E115" s="27">
        <f t="shared" si="51"/>
        <v>0</v>
      </c>
      <c r="F115" s="27">
        <f t="shared" si="51"/>
        <v>0</v>
      </c>
      <c r="G115" s="27">
        <f t="shared" si="51"/>
        <v>56</v>
      </c>
      <c r="H115" s="27">
        <f t="shared" si="51"/>
        <v>0</v>
      </c>
      <c r="I115" s="27">
        <f t="shared" si="51"/>
        <v>237</v>
      </c>
      <c r="J115" s="191">
        <f t="shared" si="51"/>
        <v>95</v>
      </c>
      <c r="K115" s="209">
        <f t="shared" si="51"/>
        <v>0</v>
      </c>
      <c r="L115" s="209">
        <f t="shared" si="51"/>
        <v>0</v>
      </c>
      <c r="M115" s="209">
        <f t="shared" si="51"/>
        <v>0</v>
      </c>
      <c r="N115" s="209">
        <f t="shared" si="51"/>
        <v>0</v>
      </c>
      <c r="O115" s="209">
        <f t="shared" si="51"/>
        <v>0</v>
      </c>
      <c r="P115" s="209">
        <f t="shared" si="51"/>
        <v>0</v>
      </c>
      <c r="Q115" s="209">
        <f t="shared" si="51"/>
        <v>0</v>
      </c>
      <c r="R115" s="209">
        <f t="shared" si="51"/>
        <v>0</v>
      </c>
      <c r="S115" s="210">
        <f t="shared" si="51"/>
        <v>95</v>
      </c>
    </row>
    <row r="116" spans="1:19" s="50" customFormat="1" ht="31.5" customHeight="1">
      <c r="A116" s="380" t="s">
        <v>65</v>
      </c>
      <c r="B116" s="381"/>
      <c r="C116" s="382"/>
      <c r="D116" s="30"/>
      <c r="E116" s="30"/>
      <c r="F116" s="30"/>
      <c r="G116" s="30"/>
      <c r="H116" s="30"/>
      <c r="I116" s="30"/>
      <c r="J116" s="191"/>
      <c r="K116" s="185"/>
      <c r="L116" s="185"/>
      <c r="M116" s="185"/>
      <c r="N116" s="185"/>
      <c r="O116" s="185"/>
      <c r="P116" s="185"/>
      <c r="Q116" s="185"/>
      <c r="R116" s="185"/>
      <c r="S116" s="186"/>
    </row>
    <row r="117" spans="1:19" s="51" customFormat="1" ht="32.25" customHeight="1" hidden="1">
      <c r="A117" s="42" t="s">
        <v>67</v>
      </c>
      <c r="B117" s="22" t="s">
        <v>48</v>
      </c>
      <c r="C117" s="56" t="s">
        <v>69</v>
      </c>
      <c r="D117" s="21"/>
      <c r="E117" s="21"/>
      <c r="F117" s="21"/>
      <c r="G117" s="21"/>
      <c r="H117" s="21"/>
      <c r="I117" s="21"/>
      <c r="J117" s="189"/>
      <c r="K117" s="215"/>
      <c r="L117" s="215"/>
      <c r="M117" s="215"/>
      <c r="N117" s="215"/>
      <c r="O117" s="215"/>
      <c r="P117" s="215"/>
      <c r="Q117" s="215"/>
      <c r="R117" s="215"/>
      <c r="S117" s="216"/>
    </row>
    <row r="118" spans="1:19" s="51" customFormat="1" ht="18" customHeight="1" hidden="1">
      <c r="A118" s="149" t="s">
        <v>64</v>
      </c>
      <c r="B118" s="126" t="s">
        <v>51</v>
      </c>
      <c r="C118" s="127" t="s">
        <v>68</v>
      </c>
      <c r="D118" s="71">
        <v>0</v>
      </c>
      <c r="E118" s="71">
        <v>0</v>
      </c>
      <c r="F118" s="71">
        <v>0</v>
      </c>
      <c r="G118" s="92">
        <f>SUM(D118:F118)</f>
        <v>0</v>
      </c>
      <c r="H118" s="71"/>
      <c r="I118" s="71"/>
      <c r="J118" s="189">
        <f>SUM(K118:S118)</f>
        <v>0</v>
      </c>
      <c r="K118" s="215"/>
      <c r="L118" s="215"/>
      <c r="M118" s="215"/>
      <c r="N118" s="215"/>
      <c r="O118" s="215"/>
      <c r="P118" s="215"/>
      <c r="Q118" s="215"/>
      <c r="R118" s="215"/>
      <c r="S118" s="216"/>
    </row>
    <row r="119" spans="1:19" s="51" customFormat="1" ht="15.75">
      <c r="A119" s="149" t="s">
        <v>64</v>
      </c>
      <c r="B119" s="126" t="s">
        <v>48</v>
      </c>
      <c r="C119" s="127" t="s">
        <v>68</v>
      </c>
      <c r="D119" s="71">
        <v>0</v>
      </c>
      <c r="E119" s="71">
        <v>0</v>
      </c>
      <c r="F119" s="71">
        <v>0</v>
      </c>
      <c r="G119" s="92">
        <f>SUM(D119:F119)</f>
        <v>0</v>
      </c>
      <c r="H119" s="71"/>
      <c r="I119" s="243">
        <v>12</v>
      </c>
      <c r="J119" s="189">
        <f>SUM(K119:S119)</f>
        <v>1</v>
      </c>
      <c r="K119" s="215"/>
      <c r="L119" s="215">
        <v>1</v>
      </c>
      <c r="M119" s="215"/>
      <c r="N119" s="215"/>
      <c r="O119" s="215"/>
      <c r="P119" s="215"/>
      <c r="Q119" s="215"/>
      <c r="R119" s="215"/>
      <c r="S119" s="216"/>
    </row>
    <row r="120" spans="1:19" s="51" customFormat="1" ht="15" customHeight="1">
      <c r="A120" s="42" t="s">
        <v>64</v>
      </c>
      <c r="B120" s="22" t="s">
        <v>50</v>
      </c>
      <c r="C120" s="56" t="s">
        <v>96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45">
        <v>53</v>
      </c>
      <c r="J120" s="189">
        <f>SUM(K120:S120)</f>
        <v>1</v>
      </c>
      <c r="K120" s="215"/>
      <c r="L120" s="215">
        <v>1</v>
      </c>
      <c r="M120" s="215"/>
      <c r="N120" s="215"/>
      <c r="O120" s="215"/>
      <c r="P120" s="215"/>
      <c r="Q120" s="215"/>
      <c r="R120" s="215"/>
      <c r="S120" s="216"/>
    </row>
    <row r="121" spans="1:19" s="51" customFormat="1" ht="15.75">
      <c r="A121" s="42" t="s">
        <v>64</v>
      </c>
      <c r="B121" s="22" t="s">
        <v>55</v>
      </c>
      <c r="C121" s="56" t="s">
        <v>68</v>
      </c>
      <c r="D121" s="21"/>
      <c r="E121" s="21"/>
      <c r="F121" s="21"/>
      <c r="G121" s="21"/>
      <c r="H121" s="21"/>
      <c r="I121" s="245">
        <v>12</v>
      </c>
      <c r="J121" s="189">
        <f>SUM(K121:S121)</f>
        <v>1</v>
      </c>
      <c r="K121" s="215"/>
      <c r="L121" s="215">
        <v>1</v>
      </c>
      <c r="M121" s="215"/>
      <c r="N121" s="215"/>
      <c r="O121" s="215"/>
      <c r="P121" s="215"/>
      <c r="Q121" s="215"/>
      <c r="R121" s="215"/>
      <c r="S121" s="216"/>
    </row>
    <row r="122" spans="1:19" s="52" customFormat="1" ht="18.75">
      <c r="A122" s="369" t="s">
        <v>63</v>
      </c>
      <c r="B122" s="370"/>
      <c r="C122" s="370"/>
      <c r="D122" s="27">
        <f aca="true" t="shared" si="52" ref="D122:I122">SUM(D117:D121)</f>
        <v>0</v>
      </c>
      <c r="E122" s="27">
        <f t="shared" si="52"/>
        <v>0</v>
      </c>
      <c r="F122" s="27">
        <f t="shared" si="52"/>
        <v>0</v>
      </c>
      <c r="G122" s="27">
        <f t="shared" si="52"/>
        <v>0</v>
      </c>
      <c r="H122" s="27">
        <f t="shared" si="52"/>
        <v>0</v>
      </c>
      <c r="I122" s="27">
        <f t="shared" si="52"/>
        <v>77</v>
      </c>
      <c r="J122" s="191">
        <f>SUM(J118:J121)</f>
        <v>3</v>
      </c>
      <c r="K122" s="209">
        <f aca="true" t="shared" si="53" ref="K122:S122">SUM(K117:K121)</f>
        <v>0</v>
      </c>
      <c r="L122" s="209">
        <f t="shared" si="53"/>
        <v>3</v>
      </c>
      <c r="M122" s="209">
        <f t="shared" si="53"/>
        <v>0</v>
      </c>
      <c r="N122" s="209">
        <f t="shared" si="53"/>
        <v>0</v>
      </c>
      <c r="O122" s="209">
        <f t="shared" si="53"/>
        <v>0</v>
      </c>
      <c r="P122" s="209">
        <f t="shared" si="53"/>
        <v>0</v>
      </c>
      <c r="Q122" s="209">
        <f t="shared" si="53"/>
        <v>0</v>
      </c>
      <c r="R122" s="209">
        <f t="shared" si="53"/>
        <v>0</v>
      </c>
      <c r="S122" s="210">
        <f t="shared" si="53"/>
        <v>0</v>
      </c>
    </row>
    <row r="123" spans="1:19" s="50" customFormat="1" ht="18.75">
      <c r="A123" s="375" t="s">
        <v>60</v>
      </c>
      <c r="B123" s="376"/>
      <c r="C123" s="377"/>
      <c r="D123" s="30"/>
      <c r="E123" s="30"/>
      <c r="F123" s="30"/>
      <c r="G123" s="30"/>
      <c r="H123" s="30"/>
      <c r="I123" s="30"/>
      <c r="J123" s="191"/>
      <c r="K123" s="185"/>
      <c r="L123" s="185"/>
      <c r="M123" s="185"/>
      <c r="N123" s="185"/>
      <c r="O123" s="185"/>
      <c r="P123" s="185"/>
      <c r="Q123" s="185"/>
      <c r="R123" s="185"/>
      <c r="S123" s="186"/>
    </row>
    <row r="124" spans="1:19" s="91" customFormat="1" ht="15.75" hidden="1">
      <c r="A124" s="90" t="s">
        <v>105</v>
      </c>
      <c r="B124" s="383" t="s">
        <v>110</v>
      </c>
      <c r="C124" s="387"/>
      <c r="D124" s="20">
        <f aca="true" t="shared" si="54" ref="D124:J124">SUM(D125:D127)</f>
        <v>0</v>
      </c>
      <c r="E124" s="20">
        <f t="shared" si="54"/>
        <v>0</v>
      </c>
      <c r="F124" s="20">
        <f t="shared" si="54"/>
        <v>0</v>
      </c>
      <c r="G124" s="20">
        <f t="shared" si="54"/>
        <v>0</v>
      </c>
      <c r="H124" s="20">
        <f t="shared" si="54"/>
        <v>0</v>
      </c>
      <c r="I124" s="20">
        <f t="shared" si="54"/>
        <v>0</v>
      </c>
      <c r="J124" s="188">
        <f t="shared" si="54"/>
        <v>0</v>
      </c>
      <c r="K124" s="213"/>
      <c r="L124" s="213"/>
      <c r="M124" s="213"/>
      <c r="N124" s="213"/>
      <c r="O124" s="213"/>
      <c r="P124" s="213"/>
      <c r="Q124" s="213">
        <f>SUM(Q125:Q127)</f>
        <v>0</v>
      </c>
      <c r="R124" s="213">
        <f>SUM(R125:R127)</f>
        <v>0</v>
      </c>
      <c r="S124" s="214"/>
    </row>
    <row r="125" spans="1:19" s="51" customFormat="1" ht="15.75" hidden="1">
      <c r="A125" s="42" t="s">
        <v>105</v>
      </c>
      <c r="B125" s="22" t="s">
        <v>106</v>
      </c>
      <c r="C125" s="33" t="s">
        <v>1</v>
      </c>
      <c r="D125" s="21">
        <v>0</v>
      </c>
      <c r="E125" s="21"/>
      <c r="F125" s="21"/>
      <c r="G125" s="23">
        <f>SUM(D125:F125)</f>
        <v>0</v>
      </c>
      <c r="H125" s="21"/>
      <c r="I125" s="21"/>
      <c r="J125" s="189">
        <f>SUM(K125:S125)</f>
        <v>0</v>
      </c>
      <c r="K125" s="215"/>
      <c r="L125" s="215"/>
      <c r="M125" s="215"/>
      <c r="N125" s="215"/>
      <c r="O125" s="215"/>
      <c r="P125" s="215"/>
      <c r="Q125" s="215"/>
      <c r="R125" s="215"/>
      <c r="S125" s="216"/>
    </row>
    <row r="126" spans="1:19" s="51" customFormat="1" ht="15.75" hidden="1">
      <c r="A126" s="42" t="s">
        <v>105</v>
      </c>
      <c r="B126" s="22" t="s">
        <v>107</v>
      </c>
      <c r="C126" s="33" t="s">
        <v>3</v>
      </c>
      <c r="D126" s="21">
        <v>0</v>
      </c>
      <c r="E126" s="21"/>
      <c r="F126" s="21"/>
      <c r="G126" s="23">
        <f>SUM(D126:F126)</f>
        <v>0</v>
      </c>
      <c r="H126" s="21"/>
      <c r="I126" s="21"/>
      <c r="J126" s="189">
        <f>SUM(K126:S126)</f>
        <v>0</v>
      </c>
      <c r="K126" s="215"/>
      <c r="L126" s="215"/>
      <c r="M126" s="215"/>
      <c r="N126" s="215"/>
      <c r="O126" s="215"/>
      <c r="P126" s="215"/>
      <c r="Q126" s="215"/>
      <c r="R126" s="215"/>
      <c r="S126" s="216"/>
    </row>
    <row r="127" spans="1:19" s="51" customFormat="1" ht="15.75" hidden="1">
      <c r="A127" s="42" t="s">
        <v>105</v>
      </c>
      <c r="B127" s="22" t="s">
        <v>55</v>
      </c>
      <c r="C127" s="33" t="s">
        <v>15</v>
      </c>
      <c r="D127" s="21">
        <v>0</v>
      </c>
      <c r="E127" s="21"/>
      <c r="F127" s="21"/>
      <c r="G127" s="23">
        <f>SUM(D127:F127)</f>
        <v>0</v>
      </c>
      <c r="H127" s="21"/>
      <c r="I127" s="21"/>
      <c r="J127" s="189">
        <f>SUM(K127:S127)</f>
        <v>0</v>
      </c>
      <c r="K127" s="215"/>
      <c r="L127" s="215"/>
      <c r="M127" s="215"/>
      <c r="N127" s="215"/>
      <c r="O127" s="215"/>
      <c r="P127" s="215"/>
      <c r="Q127" s="215"/>
      <c r="R127" s="215"/>
      <c r="S127" s="216"/>
    </row>
    <row r="128" spans="1:19" s="91" customFormat="1" ht="15.75">
      <c r="A128" s="90" t="s">
        <v>116</v>
      </c>
      <c r="B128" s="371" t="s">
        <v>117</v>
      </c>
      <c r="C128" s="372"/>
      <c r="D128" s="20">
        <f aca="true" t="shared" si="55" ref="D128:S128">SUM(D129)</f>
        <v>462</v>
      </c>
      <c r="E128" s="20">
        <f t="shared" si="55"/>
        <v>0</v>
      </c>
      <c r="F128" s="20">
        <f t="shared" si="55"/>
        <v>0</v>
      </c>
      <c r="G128" s="20">
        <f t="shared" si="55"/>
        <v>462</v>
      </c>
      <c r="H128" s="20">
        <f t="shared" si="55"/>
        <v>0</v>
      </c>
      <c r="I128" s="20">
        <f t="shared" si="55"/>
        <v>2036</v>
      </c>
      <c r="J128" s="188">
        <f t="shared" si="55"/>
        <v>394.7</v>
      </c>
      <c r="K128" s="213">
        <f t="shared" si="55"/>
        <v>394.7</v>
      </c>
      <c r="L128" s="213">
        <f t="shared" si="55"/>
        <v>0</v>
      </c>
      <c r="M128" s="213">
        <f t="shared" si="55"/>
        <v>0</v>
      </c>
      <c r="N128" s="213">
        <f t="shared" si="55"/>
        <v>0</v>
      </c>
      <c r="O128" s="213">
        <f t="shared" si="55"/>
        <v>0</v>
      </c>
      <c r="P128" s="213">
        <f t="shared" si="55"/>
        <v>0</v>
      </c>
      <c r="Q128" s="213">
        <f t="shared" si="55"/>
        <v>0</v>
      </c>
      <c r="R128" s="213">
        <f t="shared" si="55"/>
        <v>0</v>
      </c>
      <c r="S128" s="214">
        <f t="shared" si="55"/>
        <v>0</v>
      </c>
    </row>
    <row r="129" spans="1:19" s="91" customFormat="1" ht="15.75">
      <c r="A129" s="42" t="s">
        <v>116</v>
      </c>
      <c r="B129" s="163" t="s">
        <v>51</v>
      </c>
      <c r="C129" s="56" t="s">
        <v>9</v>
      </c>
      <c r="D129" s="21">
        <v>462</v>
      </c>
      <c r="E129" s="21">
        <v>0</v>
      </c>
      <c r="F129" s="21">
        <v>0</v>
      </c>
      <c r="G129" s="23">
        <f>SUM(D129:F129)</f>
        <v>462</v>
      </c>
      <c r="H129" s="20"/>
      <c r="I129" s="246">
        <f>1461+561+14</f>
        <v>2036</v>
      </c>
      <c r="J129" s="188">
        <f>SUM(K129:S129)</f>
        <v>394.7</v>
      </c>
      <c r="K129" s="213">
        <v>394.7</v>
      </c>
      <c r="L129" s="213"/>
      <c r="M129" s="213"/>
      <c r="N129" s="213"/>
      <c r="O129" s="213"/>
      <c r="P129" s="213"/>
      <c r="Q129" s="213"/>
      <c r="R129" s="213"/>
      <c r="S129" s="214"/>
    </row>
    <row r="130" spans="1:19" s="91" customFormat="1" ht="15.75">
      <c r="A130" s="90" t="s">
        <v>61</v>
      </c>
      <c r="B130" s="383" t="s">
        <v>119</v>
      </c>
      <c r="C130" s="384"/>
      <c r="D130" s="97">
        <f aca="true" t="shared" si="56" ref="D130:S130">SUM(D131)</f>
        <v>470</v>
      </c>
      <c r="E130" s="97">
        <f t="shared" si="56"/>
        <v>0</v>
      </c>
      <c r="F130" s="97">
        <f t="shared" si="56"/>
        <v>0</v>
      </c>
      <c r="G130" s="97">
        <f t="shared" si="56"/>
        <v>470</v>
      </c>
      <c r="H130" s="97">
        <f t="shared" si="56"/>
        <v>0</v>
      </c>
      <c r="I130" s="252">
        <f t="shared" si="56"/>
        <v>0</v>
      </c>
      <c r="J130" s="192">
        <f t="shared" si="56"/>
        <v>0</v>
      </c>
      <c r="K130" s="217">
        <f t="shared" si="56"/>
        <v>0</v>
      </c>
      <c r="L130" s="217">
        <f t="shared" si="56"/>
        <v>0</v>
      </c>
      <c r="M130" s="217">
        <f t="shared" si="56"/>
        <v>0</v>
      </c>
      <c r="N130" s="217">
        <f t="shared" si="56"/>
        <v>0</v>
      </c>
      <c r="O130" s="217">
        <f t="shared" si="56"/>
        <v>0</v>
      </c>
      <c r="P130" s="217">
        <f t="shared" si="56"/>
        <v>0</v>
      </c>
      <c r="Q130" s="217">
        <f t="shared" si="56"/>
        <v>0</v>
      </c>
      <c r="R130" s="217">
        <f t="shared" si="56"/>
        <v>0</v>
      </c>
      <c r="S130" s="218">
        <f t="shared" si="56"/>
        <v>0</v>
      </c>
    </row>
    <row r="131" spans="1:19" s="91" customFormat="1" ht="15.75">
      <c r="A131" s="42" t="s">
        <v>61</v>
      </c>
      <c r="B131" s="163" t="s">
        <v>48</v>
      </c>
      <c r="C131" s="56" t="s">
        <v>42</v>
      </c>
      <c r="D131" s="21">
        <v>470</v>
      </c>
      <c r="E131" s="21"/>
      <c r="F131" s="21"/>
      <c r="G131" s="23">
        <f>SUM(D131:F131)</f>
        <v>470</v>
      </c>
      <c r="H131" s="20"/>
      <c r="I131" s="246"/>
      <c r="J131" s="188"/>
      <c r="K131" s="213"/>
      <c r="L131" s="213"/>
      <c r="M131" s="213"/>
      <c r="N131" s="213"/>
      <c r="O131" s="213"/>
      <c r="P131" s="213"/>
      <c r="Q131" s="213"/>
      <c r="R131" s="213"/>
      <c r="S131" s="214"/>
    </row>
    <row r="132" spans="1:19" s="52" customFormat="1" ht="18.75">
      <c r="A132" s="369" t="s">
        <v>62</v>
      </c>
      <c r="B132" s="370"/>
      <c r="C132" s="370"/>
      <c r="D132" s="27">
        <f aca="true" t="shared" si="57" ref="D132:I132">SUM(D124,D128,D130)</f>
        <v>932</v>
      </c>
      <c r="E132" s="27">
        <f t="shared" si="57"/>
        <v>0</v>
      </c>
      <c r="F132" s="27">
        <f t="shared" si="57"/>
        <v>0</v>
      </c>
      <c r="G132" s="27">
        <f t="shared" si="57"/>
        <v>932</v>
      </c>
      <c r="H132" s="27">
        <f t="shared" si="57"/>
        <v>0</v>
      </c>
      <c r="I132" s="27">
        <f t="shared" si="57"/>
        <v>2036</v>
      </c>
      <c r="J132" s="191">
        <f aca="true" t="shared" si="58" ref="J132:S132">SUM(J124,J128)</f>
        <v>394.7</v>
      </c>
      <c r="K132" s="209">
        <f t="shared" si="58"/>
        <v>394.7</v>
      </c>
      <c r="L132" s="209">
        <f t="shared" si="58"/>
        <v>0</v>
      </c>
      <c r="M132" s="209">
        <f t="shared" si="58"/>
        <v>0</v>
      </c>
      <c r="N132" s="209">
        <f t="shared" si="58"/>
        <v>0</v>
      </c>
      <c r="O132" s="209">
        <f t="shared" si="58"/>
        <v>0</v>
      </c>
      <c r="P132" s="209">
        <f t="shared" si="58"/>
        <v>0</v>
      </c>
      <c r="Q132" s="209">
        <f t="shared" si="58"/>
        <v>0</v>
      </c>
      <c r="R132" s="209">
        <f t="shared" si="58"/>
        <v>0</v>
      </c>
      <c r="S132" s="210">
        <f t="shared" si="58"/>
        <v>0</v>
      </c>
    </row>
    <row r="133" spans="1:19" ht="19.5" customHeight="1">
      <c r="A133" s="34" t="s">
        <v>31</v>
      </c>
      <c r="B133" s="3"/>
      <c r="C133" s="4"/>
      <c r="D133" s="4"/>
      <c r="E133" s="4"/>
      <c r="F133" s="4"/>
      <c r="G133" s="4"/>
      <c r="H133" s="4"/>
      <c r="I133" s="4"/>
      <c r="J133" s="189"/>
      <c r="K133" s="219"/>
      <c r="L133" s="219"/>
      <c r="M133" s="219"/>
      <c r="N133" s="219"/>
      <c r="O133" s="219"/>
      <c r="P133" s="219"/>
      <c r="Q133" s="219"/>
      <c r="R133" s="219"/>
      <c r="S133" s="220"/>
    </row>
    <row r="134" spans="1:19" s="53" customFormat="1" ht="16.5" customHeight="1">
      <c r="A134" s="40" t="s">
        <v>84</v>
      </c>
      <c r="B134" s="373" t="s">
        <v>85</v>
      </c>
      <c r="C134" s="374"/>
      <c r="D134" s="20">
        <f aca="true" t="shared" si="59" ref="D134:I134">SUM(D135:D138)</f>
        <v>1458</v>
      </c>
      <c r="E134" s="20">
        <f t="shared" si="59"/>
        <v>0</v>
      </c>
      <c r="F134" s="20">
        <f t="shared" si="59"/>
        <v>0</v>
      </c>
      <c r="G134" s="20">
        <f t="shared" si="59"/>
        <v>1458</v>
      </c>
      <c r="H134" s="20">
        <f t="shared" si="59"/>
        <v>0</v>
      </c>
      <c r="I134" s="20">
        <f t="shared" si="59"/>
        <v>2863</v>
      </c>
      <c r="J134" s="188">
        <f>SUM(K134:S134)</f>
        <v>0</v>
      </c>
      <c r="K134" s="213">
        <f aca="true" t="shared" si="60" ref="K134:S134">SUM(K135:K138)</f>
        <v>0</v>
      </c>
      <c r="L134" s="213">
        <f t="shared" si="60"/>
        <v>0</v>
      </c>
      <c r="M134" s="213">
        <f t="shared" si="60"/>
        <v>0</v>
      </c>
      <c r="N134" s="213">
        <f t="shared" si="60"/>
        <v>0</v>
      </c>
      <c r="O134" s="213">
        <f t="shared" si="60"/>
        <v>0</v>
      </c>
      <c r="P134" s="213">
        <f t="shared" si="60"/>
        <v>0</v>
      </c>
      <c r="Q134" s="213">
        <f t="shared" si="60"/>
        <v>0</v>
      </c>
      <c r="R134" s="213">
        <f t="shared" si="60"/>
        <v>0</v>
      </c>
      <c r="S134" s="214">
        <f t="shared" si="60"/>
        <v>0</v>
      </c>
    </row>
    <row r="135" spans="1:19" s="53" customFormat="1" ht="16.5" customHeight="1" hidden="1">
      <c r="A135" s="38" t="s">
        <v>84</v>
      </c>
      <c r="B135" s="54" t="s">
        <v>53</v>
      </c>
      <c r="C135" s="21" t="s">
        <v>86</v>
      </c>
      <c r="D135" s="78"/>
      <c r="E135" s="78"/>
      <c r="F135" s="78"/>
      <c r="G135" s="78"/>
      <c r="H135" s="78"/>
      <c r="I135" s="78"/>
      <c r="J135" s="189">
        <f>SUM(K135:S135)</f>
        <v>0</v>
      </c>
      <c r="K135" s="215"/>
      <c r="L135" s="215"/>
      <c r="M135" s="215"/>
      <c r="N135" s="215"/>
      <c r="O135" s="215"/>
      <c r="P135" s="215"/>
      <c r="Q135" s="215"/>
      <c r="R135" s="215"/>
      <c r="S135" s="216"/>
    </row>
    <row r="136" spans="1:19" s="53" customFormat="1" ht="17.25" customHeight="1">
      <c r="A136" s="38" t="s">
        <v>84</v>
      </c>
      <c r="B136" s="54" t="s">
        <v>51</v>
      </c>
      <c r="C136" s="21" t="s">
        <v>87</v>
      </c>
      <c r="D136" s="21">
        <v>0</v>
      </c>
      <c r="E136" s="21">
        <v>0</v>
      </c>
      <c r="F136" s="21">
        <v>0</v>
      </c>
      <c r="G136" s="23">
        <f>SUM(D136:F136)</f>
        <v>0</v>
      </c>
      <c r="H136" s="21">
        <v>0</v>
      </c>
      <c r="I136" s="245">
        <v>2556</v>
      </c>
      <c r="J136" s="189">
        <f>SUM(K136:S136)</f>
        <v>0</v>
      </c>
      <c r="K136" s="215"/>
      <c r="L136" s="215"/>
      <c r="M136" s="215"/>
      <c r="N136" s="215"/>
      <c r="O136" s="215"/>
      <c r="P136" s="215"/>
      <c r="Q136" s="215"/>
      <c r="R136" s="215"/>
      <c r="S136" s="216"/>
    </row>
    <row r="137" spans="1:19" s="53" customFormat="1" ht="17.25" customHeight="1">
      <c r="A137" s="38" t="s">
        <v>84</v>
      </c>
      <c r="B137" s="54" t="s">
        <v>51</v>
      </c>
      <c r="C137" s="93" t="s">
        <v>134</v>
      </c>
      <c r="D137" s="21">
        <v>1458</v>
      </c>
      <c r="E137" s="21">
        <v>0</v>
      </c>
      <c r="F137" s="21">
        <v>0</v>
      </c>
      <c r="G137" s="23">
        <f>SUM(D137:F137)</f>
        <v>1458</v>
      </c>
      <c r="H137" s="21">
        <v>0</v>
      </c>
      <c r="I137" s="245">
        <v>307</v>
      </c>
      <c r="J137" s="189">
        <f>SUM(K137:S137)</f>
        <v>0</v>
      </c>
      <c r="K137" s="215"/>
      <c r="L137" s="215"/>
      <c r="M137" s="215"/>
      <c r="N137" s="215"/>
      <c r="O137" s="215"/>
      <c r="P137" s="215"/>
      <c r="Q137" s="215"/>
      <c r="R137" s="215"/>
      <c r="S137" s="216"/>
    </row>
    <row r="138" spans="1:19" s="53" customFormat="1" ht="17.25" customHeight="1" hidden="1">
      <c r="A138" s="38" t="s">
        <v>84</v>
      </c>
      <c r="B138" s="54" t="s">
        <v>48</v>
      </c>
      <c r="C138" s="21" t="s">
        <v>88</v>
      </c>
      <c r="D138" s="78"/>
      <c r="E138" s="78"/>
      <c r="F138" s="78"/>
      <c r="G138" s="78"/>
      <c r="H138" s="78"/>
      <c r="I138" s="78"/>
      <c r="J138" s="189">
        <f>SUM(K138:S138)</f>
        <v>0</v>
      </c>
      <c r="K138" s="215"/>
      <c r="L138" s="215"/>
      <c r="M138" s="215"/>
      <c r="N138" s="215"/>
      <c r="O138" s="215"/>
      <c r="P138" s="215"/>
      <c r="Q138" s="215"/>
      <c r="R138" s="215"/>
      <c r="S138" s="216"/>
    </row>
    <row r="139" spans="1:19" s="53" customFormat="1" ht="17.25" customHeight="1">
      <c r="A139" s="40" t="s">
        <v>52</v>
      </c>
      <c r="B139" s="373" t="s">
        <v>89</v>
      </c>
      <c r="C139" s="374"/>
      <c r="D139" s="83">
        <f aca="true" t="shared" si="61" ref="D139:S139">SUM(D140,D147,D154)</f>
        <v>566</v>
      </c>
      <c r="E139" s="83">
        <f t="shared" si="61"/>
        <v>0</v>
      </c>
      <c r="F139" s="83">
        <f t="shared" si="61"/>
        <v>0</v>
      </c>
      <c r="G139" s="83">
        <f t="shared" si="61"/>
        <v>566</v>
      </c>
      <c r="H139" s="83">
        <f t="shared" si="61"/>
        <v>0</v>
      </c>
      <c r="I139" s="83">
        <f t="shared" si="61"/>
        <v>1696</v>
      </c>
      <c r="J139" s="188">
        <f t="shared" si="61"/>
        <v>0</v>
      </c>
      <c r="K139" s="213">
        <f t="shared" si="61"/>
        <v>0</v>
      </c>
      <c r="L139" s="213">
        <f t="shared" si="61"/>
        <v>0</v>
      </c>
      <c r="M139" s="213">
        <f t="shared" si="61"/>
        <v>0</v>
      </c>
      <c r="N139" s="213">
        <f t="shared" si="61"/>
        <v>0</v>
      </c>
      <c r="O139" s="213">
        <f t="shared" si="61"/>
        <v>0</v>
      </c>
      <c r="P139" s="213">
        <f t="shared" si="61"/>
        <v>0</v>
      </c>
      <c r="Q139" s="213">
        <f t="shared" si="61"/>
        <v>0</v>
      </c>
      <c r="R139" s="213">
        <f t="shared" si="61"/>
        <v>0</v>
      </c>
      <c r="S139" s="214">
        <f t="shared" si="61"/>
        <v>0</v>
      </c>
    </row>
    <row r="140" spans="1:19" s="85" customFormat="1" ht="17.25" customHeight="1">
      <c r="A140" s="40" t="s">
        <v>52</v>
      </c>
      <c r="B140" s="129"/>
      <c r="C140" s="129" t="s">
        <v>135</v>
      </c>
      <c r="D140" s="83">
        <f aca="true" t="shared" si="62" ref="D140:S140">SUM(D141:D146)</f>
        <v>566</v>
      </c>
      <c r="E140" s="83">
        <f t="shared" si="62"/>
        <v>0</v>
      </c>
      <c r="F140" s="83">
        <f t="shared" si="62"/>
        <v>0</v>
      </c>
      <c r="G140" s="83">
        <f t="shared" si="62"/>
        <v>566</v>
      </c>
      <c r="H140" s="83">
        <f t="shared" si="62"/>
        <v>0</v>
      </c>
      <c r="I140" s="83">
        <f t="shared" si="62"/>
        <v>724</v>
      </c>
      <c r="J140" s="188">
        <f t="shared" si="62"/>
        <v>0</v>
      </c>
      <c r="K140" s="213">
        <f t="shared" si="62"/>
        <v>0</v>
      </c>
      <c r="L140" s="213">
        <f t="shared" si="62"/>
        <v>0</v>
      </c>
      <c r="M140" s="213">
        <f t="shared" si="62"/>
        <v>0</v>
      </c>
      <c r="N140" s="213">
        <f t="shared" si="62"/>
        <v>0</v>
      </c>
      <c r="O140" s="213">
        <f t="shared" si="62"/>
        <v>0</v>
      </c>
      <c r="P140" s="213">
        <f t="shared" si="62"/>
        <v>0</v>
      </c>
      <c r="Q140" s="213">
        <f t="shared" si="62"/>
        <v>0</v>
      </c>
      <c r="R140" s="213">
        <f t="shared" si="62"/>
        <v>0</v>
      </c>
      <c r="S140" s="214">
        <f t="shared" si="62"/>
        <v>0</v>
      </c>
    </row>
    <row r="141" spans="1:19" s="85" customFormat="1" ht="15.75" hidden="1">
      <c r="A141" s="38" t="s">
        <v>52</v>
      </c>
      <c r="B141" s="54" t="s">
        <v>51</v>
      </c>
      <c r="C141" s="21" t="s">
        <v>132</v>
      </c>
      <c r="D141" s="21">
        <v>0</v>
      </c>
      <c r="E141" s="21"/>
      <c r="F141" s="21"/>
      <c r="G141" s="23">
        <f aca="true" t="shared" si="63" ref="G141:G146">SUM(D141:F141)</f>
        <v>0</v>
      </c>
      <c r="H141" s="21"/>
      <c r="I141" s="21"/>
      <c r="J141" s="188">
        <f aca="true" t="shared" si="64" ref="J141:J146">SUM(K141:S141)</f>
        <v>0</v>
      </c>
      <c r="K141" s="213"/>
      <c r="L141" s="213">
        <f>SUM(L142:L146)</f>
        <v>0</v>
      </c>
      <c r="M141" s="213">
        <f>SUM(M142:M146)</f>
        <v>0</v>
      </c>
      <c r="N141" s="213">
        <f>SUM(N142:N146)</f>
        <v>0</v>
      </c>
      <c r="O141" s="213">
        <f>SUM(O142:O146)</f>
        <v>0</v>
      </c>
      <c r="P141" s="213">
        <f>SUM(P142:P146)</f>
        <v>0</v>
      </c>
      <c r="Q141" s="213"/>
      <c r="R141" s="213"/>
      <c r="S141" s="214"/>
    </row>
    <row r="142" spans="1:19" s="53" customFormat="1" ht="15.75">
      <c r="A142" s="38" t="s">
        <v>52</v>
      </c>
      <c r="B142" s="54" t="s">
        <v>51</v>
      </c>
      <c r="C142" s="21" t="s">
        <v>133</v>
      </c>
      <c r="D142" s="21">
        <v>0</v>
      </c>
      <c r="E142" s="21"/>
      <c r="F142" s="21"/>
      <c r="G142" s="23">
        <f t="shared" si="63"/>
        <v>0</v>
      </c>
      <c r="H142" s="21"/>
      <c r="I142" s="245">
        <v>724</v>
      </c>
      <c r="J142" s="189">
        <f t="shared" si="64"/>
        <v>0</v>
      </c>
      <c r="K142" s="215"/>
      <c r="L142" s="215"/>
      <c r="M142" s="215"/>
      <c r="N142" s="215"/>
      <c r="O142" s="215"/>
      <c r="P142" s="215"/>
      <c r="Q142" s="215"/>
      <c r="R142" s="215"/>
      <c r="S142" s="216"/>
    </row>
    <row r="143" spans="1:19" s="85" customFormat="1" ht="15.75" hidden="1">
      <c r="A143" s="38" t="s">
        <v>52</v>
      </c>
      <c r="B143" s="54" t="s">
        <v>48</v>
      </c>
      <c r="C143" s="21" t="s">
        <v>132</v>
      </c>
      <c r="D143" s="21">
        <v>0</v>
      </c>
      <c r="E143" s="21"/>
      <c r="F143" s="21"/>
      <c r="G143" s="23">
        <f t="shared" si="63"/>
        <v>0</v>
      </c>
      <c r="H143" s="21"/>
      <c r="I143" s="21"/>
      <c r="J143" s="188">
        <f t="shared" si="64"/>
        <v>0</v>
      </c>
      <c r="K143" s="213"/>
      <c r="L143" s="213">
        <f>SUM(L144:L146)</f>
        <v>0</v>
      </c>
      <c r="M143" s="213">
        <f>SUM(M144:M146)</f>
        <v>0</v>
      </c>
      <c r="N143" s="213">
        <f>SUM(N144:N146)</f>
        <v>0</v>
      </c>
      <c r="O143" s="213">
        <f>SUM(O144:O146)</f>
        <v>0</v>
      </c>
      <c r="P143" s="213">
        <f>SUM(P144:P146)</f>
        <v>0</v>
      </c>
      <c r="Q143" s="213"/>
      <c r="R143" s="213"/>
      <c r="S143" s="214"/>
    </row>
    <row r="144" spans="1:19" s="53" customFormat="1" ht="15.75">
      <c r="A144" s="38" t="s">
        <v>52</v>
      </c>
      <c r="B144" s="54" t="s">
        <v>48</v>
      </c>
      <c r="C144" s="21" t="s">
        <v>133</v>
      </c>
      <c r="D144" s="21">
        <v>566</v>
      </c>
      <c r="E144" s="21"/>
      <c r="F144" s="21"/>
      <c r="G144" s="23">
        <f t="shared" si="63"/>
        <v>566</v>
      </c>
      <c r="H144" s="21"/>
      <c r="I144" s="245"/>
      <c r="J144" s="189">
        <f t="shared" si="64"/>
        <v>0</v>
      </c>
      <c r="K144" s="215"/>
      <c r="L144" s="215"/>
      <c r="M144" s="215"/>
      <c r="N144" s="215"/>
      <c r="O144" s="215"/>
      <c r="P144" s="215"/>
      <c r="Q144" s="215"/>
      <c r="R144" s="215"/>
      <c r="S144" s="216"/>
    </row>
    <row r="145" spans="1:19" s="85" customFormat="1" ht="15.75" hidden="1">
      <c r="A145" s="38" t="s">
        <v>52</v>
      </c>
      <c r="B145" s="54" t="s">
        <v>50</v>
      </c>
      <c r="C145" s="21" t="s">
        <v>132</v>
      </c>
      <c r="D145" s="21">
        <v>0</v>
      </c>
      <c r="E145" s="21"/>
      <c r="F145" s="21"/>
      <c r="G145" s="23">
        <f t="shared" si="63"/>
        <v>0</v>
      </c>
      <c r="H145" s="21"/>
      <c r="I145" s="21"/>
      <c r="J145" s="188">
        <f t="shared" si="64"/>
        <v>0</v>
      </c>
      <c r="K145" s="213"/>
      <c r="L145" s="213">
        <f>SUM(L146:L148)</f>
        <v>0</v>
      </c>
      <c r="M145" s="213">
        <f>SUM(M146:M148)</f>
        <v>0</v>
      </c>
      <c r="N145" s="213">
        <f>SUM(N146:N148)</f>
        <v>0</v>
      </c>
      <c r="O145" s="213">
        <f>SUM(O146:O148)</f>
        <v>0</v>
      </c>
      <c r="P145" s="213">
        <f>SUM(P146:P148)</f>
        <v>0</v>
      </c>
      <c r="Q145" s="213"/>
      <c r="R145" s="213"/>
      <c r="S145" s="214"/>
    </row>
    <row r="146" spans="1:19" s="53" customFormat="1" ht="15.75" hidden="1">
      <c r="A146" s="38" t="s">
        <v>52</v>
      </c>
      <c r="B146" s="54" t="s">
        <v>50</v>
      </c>
      <c r="C146" s="21" t="s">
        <v>131</v>
      </c>
      <c r="D146" s="21">
        <v>0</v>
      </c>
      <c r="E146" s="21"/>
      <c r="F146" s="21"/>
      <c r="G146" s="23">
        <f t="shared" si="63"/>
        <v>0</v>
      </c>
      <c r="H146" s="21"/>
      <c r="I146" s="21"/>
      <c r="J146" s="189">
        <f t="shared" si="64"/>
        <v>0</v>
      </c>
      <c r="K146" s="215"/>
      <c r="L146" s="215"/>
      <c r="M146" s="215"/>
      <c r="N146" s="215"/>
      <c r="O146" s="215"/>
      <c r="P146" s="215"/>
      <c r="Q146" s="215"/>
      <c r="R146" s="215"/>
      <c r="S146" s="216"/>
    </row>
    <row r="147" spans="1:19" s="85" customFormat="1" ht="17.25" customHeight="1">
      <c r="A147" s="40" t="s">
        <v>52</v>
      </c>
      <c r="B147" s="130"/>
      <c r="C147" s="130" t="s">
        <v>121</v>
      </c>
      <c r="D147" s="20">
        <f aca="true" t="shared" si="65" ref="D147:S147">SUM(D148:D153)</f>
        <v>0</v>
      </c>
      <c r="E147" s="20">
        <f t="shared" si="65"/>
        <v>0</v>
      </c>
      <c r="F147" s="20">
        <f t="shared" si="65"/>
        <v>0</v>
      </c>
      <c r="G147" s="20">
        <f t="shared" si="65"/>
        <v>0</v>
      </c>
      <c r="H147" s="20">
        <f t="shared" si="65"/>
        <v>0</v>
      </c>
      <c r="I147" s="20">
        <f t="shared" si="65"/>
        <v>724</v>
      </c>
      <c r="J147" s="188">
        <f t="shared" si="65"/>
        <v>0</v>
      </c>
      <c r="K147" s="213">
        <f t="shared" si="65"/>
        <v>0</v>
      </c>
      <c r="L147" s="213">
        <f t="shared" si="65"/>
        <v>0</v>
      </c>
      <c r="M147" s="213">
        <f t="shared" si="65"/>
        <v>0</v>
      </c>
      <c r="N147" s="213">
        <f t="shared" si="65"/>
        <v>0</v>
      </c>
      <c r="O147" s="213">
        <f t="shared" si="65"/>
        <v>0</v>
      </c>
      <c r="P147" s="213">
        <f t="shared" si="65"/>
        <v>0</v>
      </c>
      <c r="Q147" s="213">
        <f t="shared" si="65"/>
        <v>0</v>
      </c>
      <c r="R147" s="213">
        <f t="shared" si="65"/>
        <v>0</v>
      </c>
      <c r="S147" s="214">
        <f t="shared" si="65"/>
        <v>0</v>
      </c>
    </row>
    <row r="148" spans="1:19" s="53" customFormat="1" ht="17.25" customHeight="1" hidden="1">
      <c r="A148" s="38" t="s">
        <v>52</v>
      </c>
      <c r="B148" s="54" t="s">
        <v>100</v>
      </c>
      <c r="C148" s="21" t="s">
        <v>136</v>
      </c>
      <c r="D148" s="21">
        <v>0</v>
      </c>
      <c r="E148" s="21">
        <v>0</v>
      </c>
      <c r="F148" s="21"/>
      <c r="G148" s="23">
        <f aca="true" t="shared" si="66" ref="G148:G153">SUM(D148:F148)</f>
        <v>0</v>
      </c>
      <c r="H148" s="21"/>
      <c r="I148" s="21"/>
      <c r="J148" s="188"/>
      <c r="K148" s="215"/>
      <c r="L148" s="215"/>
      <c r="M148" s="215"/>
      <c r="N148" s="215"/>
      <c r="O148" s="215"/>
      <c r="P148" s="215"/>
      <c r="Q148" s="215"/>
      <c r="R148" s="215"/>
      <c r="S148" s="216"/>
    </row>
    <row r="149" spans="1:19" s="53" customFormat="1" ht="17.25" customHeight="1" hidden="1">
      <c r="A149" s="38" t="s">
        <v>52</v>
      </c>
      <c r="B149" s="54" t="s">
        <v>100</v>
      </c>
      <c r="C149" s="21" t="s">
        <v>137</v>
      </c>
      <c r="D149" s="21">
        <v>0</v>
      </c>
      <c r="E149" s="21"/>
      <c r="F149" s="21"/>
      <c r="G149" s="23">
        <f t="shared" si="66"/>
        <v>0</v>
      </c>
      <c r="H149" s="21"/>
      <c r="I149" s="21"/>
      <c r="J149" s="188"/>
      <c r="K149" s="215"/>
      <c r="L149" s="215"/>
      <c r="M149" s="215"/>
      <c r="N149" s="215"/>
      <c r="O149" s="215"/>
      <c r="P149" s="215"/>
      <c r="Q149" s="215"/>
      <c r="R149" s="215"/>
      <c r="S149" s="216"/>
    </row>
    <row r="150" spans="1:19" s="53" customFormat="1" ht="17.25" customHeight="1">
      <c r="A150" s="38" t="s">
        <v>52</v>
      </c>
      <c r="B150" s="54" t="s">
        <v>51</v>
      </c>
      <c r="C150" s="21" t="s">
        <v>137</v>
      </c>
      <c r="D150" s="21">
        <v>0</v>
      </c>
      <c r="E150" s="21"/>
      <c r="F150" s="21"/>
      <c r="G150" s="23">
        <f t="shared" si="66"/>
        <v>0</v>
      </c>
      <c r="H150" s="21"/>
      <c r="I150" s="245">
        <v>724</v>
      </c>
      <c r="J150" s="188"/>
      <c r="K150" s="215"/>
      <c r="L150" s="215"/>
      <c r="M150" s="215"/>
      <c r="N150" s="215"/>
      <c r="O150" s="215"/>
      <c r="P150" s="215"/>
      <c r="Q150" s="215"/>
      <c r="R150" s="215"/>
      <c r="S150" s="216"/>
    </row>
    <row r="151" spans="1:19" s="53" customFormat="1" ht="17.25" customHeight="1" hidden="1">
      <c r="A151" s="38" t="s">
        <v>52</v>
      </c>
      <c r="B151" s="54" t="s">
        <v>48</v>
      </c>
      <c r="C151" s="21" t="s">
        <v>137</v>
      </c>
      <c r="D151" s="21">
        <v>0</v>
      </c>
      <c r="E151" s="21"/>
      <c r="F151" s="21"/>
      <c r="G151" s="23">
        <f t="shared" si="66"/>
        <v>0</v>
      </c>
      <c r="H151" s="21"/>
      <c r="I151" s="21"/>
      <c r="J151" s="188"/>
      <c r="K151" s="215"/>
      <c r="L151" s="215"/>
      <c r="M151" s="215"/>
      <c r="N151" s="215"/>
      <c r="O151" s="215"/>
      <c r="P151" s="215"/>
      <c r="Q151" s="215"/>
      <c r="R151" s="215"/>
      <c r="S151" s="216"/>
    </row>
    <row r="152" spans="1:19" s="53" customFormat="1" ht="17.25" customHeight="1" hidden="1">
      <c r="A152" s="38" t="s">
        <v>52</v>
      </c>
      <c r="B152" s="54" t="s">
        <v>48</v>
      </c>
      <c r="C152" s="21" t="s">
        <v>122</v>
      </c>
      <c r="D152" s="21"/>
      <c r="E152" s="21"/>
      <c r="F152" s="21"/>
      <c r="G152" s="23">
        <f t="shared" si="66"/>
        <v>0</v>
      </c>
      <c r="H152" s="21"/>
      <c r="I152" s="21"/>
      <c r="J152" s="188"/>
      <c r="K152" s="215"/>
      <c r="L152" s="215"/>
      <c r="M152" s="215"/>
      <c r="N152" s="215"/>
      <c r="O152" s="215"/>
      <c r="P152" s="215"/>
      <c r="Q152" s="215"/>
      <c r="R152" s="215"/>
      <c r="S152" s="216"/>
    </row>
    <row r="153" spans="1:19" s="53" customFormat="1" ht="17.25" customHeight="1" hidden="1">
      <c r="A153" s="38" t="s">
        <v>52</v>
      </c>
      <c r="B153" s="54" t="s">
        <v>48</v>
      </c>
      <c r="C153" s="21" t="s">
        <v>123</v>
      </c>
      <c r="D153" s="21"/>
      <c r="E153" s="21"/>
      <c r="F153" s="21"/>
      <c r="G153" s="23">
        <f t="shared" si="66"/>
        <v>0</v>
      </c>
      <c r="H153" s="21"/>
      <c r="I153" s="21"/>
      <c r="J153" s="188"/>
      <c r="K153" s="215"/>
      <c r="L153" s="215"/>
      <c r="M153" s="215"/>
      <c r="N153" s="215"/>
      <c r="O153" s="215"/>
      <c r="P153" s="215"/>
      <c r="Q153" s="215"/>
      <c r="R153" s="215"/>
      <c r="S153" s="216"/>
    </row>
    <row r="154" spans="1:19" s="85" customFormat="1" ht="20.25" customHeight="1">
      <c r="A154" s="40" t="s">
        <v>52</v>
      </c>
      <c r="B154" s="84"/>
      <c r="C154" s="20" t="s">
        <v>138</v>
      </c>
      <c r="D154" s="65">
        <f aca="true" t="shared" si="67" ref="D154:S154">SUM(D155:D156)</f>
        <v>0</v>
      </c>
      <c r="E154" s="65">
        <f t="shared" si="67"/>
        <v>0</v>
      </c>
      <c r="F154" s="65">
        <f t="shared" si="67"/>
        <v>0</v>
      </c>
      <c r="G154" s="65">
        <f t="shared" si="67"/>
        <v>0</v>
      </c>
      <c r="H154" s="65">
        <f t="shared" si="67"/>
        <v>0</v>
      </c>
      <c r="I154" s="65">
        <f t="shared" si="67"/>
        <v>248</v>
      </c>
      <c r="J154" s="188">
        <f t="shared" si="67"/>
        <v>0</v>
      </c>
      <c r="K154" s="213">
        <f t="shared" si="67"/>
        <v>0</v>
      </c>
      <c r="L154" s="213">
        <f t="shared" si="67"/>
        <v>0</v>
      </c>
      <c r="M154" s="213">
        <f t="shared" si="67"/>
        <v>0</v>
      </c>
      <c r="N154" s="213">
        <f t="shared" si="67"/>
        <v>0</v>
      </c>
      <c r="O154" s="213">
        <f t="shared" si="67"/>
        <v>0</v>
      </c>
      <c r="P154" s="213">
        <f t="shared" si="67"/>
        <v>0</v>
      </c>
      <c r="Q154" s="213">
        <f t="shared" si="67"/>
        <v>0</v>
      </c>
      <c r="R154" s="213">
        <f t="shared" si="67"/>
        <v>0</v>
      </c>
      <c r="S154" s="214">
        <f t="shared" si="67"/>
        <v>0</v>
      </c>
    </row>
    <row r="155" spans="1:19" s="85" customFormat="1" ht="15.75" hidden="1">
      <c r="A155" s="38" t="s">
        <v>52</v>
      </c>
      <c r="B155" s="54" t="s">
        <v>53</v>
      </c>
      <c r="C155" s="128" t="s">
        <v>139</v>
      </c>
      <c r="D155" s="94">
        <v>0</v>
      </c>
      <c r="E155" s="94"/>
      <c r="F155" s="94"/>
      <c r="G155" s="23">
        <f>SUM(D155:F155)</f>
        <v>0</v>
      </c>
      <c r="H155" s="21"/>
      <c r="I155" s="21"/>
      <c r="J155" s="188"/>
      <c r="K155" s="202"/>
      <c r="L155" s="213"/>
      <c r="M155" s="213"/>
      <c r="N155" s="213"/>
      <c r="O155" s="213"/>
      <c r="P155" s="213"/>
      <c r="Q155" s="213"/>
      <c r="R155" s="213"/>
      <c r="S155" s="214"/>
    </row>
    <row r="156" spans="1:19" s="85" customFormat="1" ht="15.75">
      <c r="A156" s="38" t="s">
        <v>52</v>
      </c>
      <c r="B156" s="54" t="s">
        <v>53</v>
      </c>
      <c r="C156" s="128" t="s">
        <v>140</v>
      </c>
      <c r="D156" s="94">
        <v>0</v>
      </c>
      <c r="E156" s="94"/>
      <c r="F156" s="94"/>
      <c r="G156" s="23">
        <f>SUM(D156:F156)</f>
        <v>0</v>
      </c>
      <c r="H156" s="21"/>
      <c r="I156" s="245">
        <v>248</v>
      </c>
      <c r="J156" s="188"/>
      <c r="K156" s="202"/>
      <c r="L156" s="213"/>
      <c r="M156" s="213"/>
      <c r="N156" s="213"/>
      <c r="O156" s="213"/>
      <c r="P156" s="213"/>
      <c r="Q156" s="213"/>
      <c r="R156" s="213"/>
      <c r="S156" s="214"/>
    </row>
    <row r="157" spans="1:19" s="85" customFormat="1" ht="16.5" customHeight="1">
      <c r="A157" s="40" t="s">
        <v>34</v>
      </c>
      <c r="B157" s="373" t="s">
        <v>90</v>
      </c>
      <c r="C157" s="374"/>
      <c r="D157" s="25">
        <f aca="true" t="shared" si="68" ref="D157:S157">SUM(D158:D174)</f>
        <v>172</v>
      </c>
      <c r="E157" s="25">
        <f t="shared" si="68"/>
        <v>0</v>
      </c>
      <c r="F157" s="25">
        <f t="shared" si="68"/>
        <v>0</v>
      </c>
      <c r="G157" s="25">
        <f t="shared" si="68"/>
        <v>172</v>
      </c>
      <c r="H157" s="25">
        <f t="shared" si="68"/>
        <v>0</v>
      </c>
      <c r="I157" s="25">
        <f t="shared" si="68"/>
        <v>615</v>
      </c>
      <c r="J157" s="188">
        <f t="shared" si="68"/>
        <v>39</v>
      </c>
      <c r="K157" s="196">
        <f t="shared" si="68"/>
        <v>39</v>
      </c>
      <c r="L157" s="196">
        <f t="shared" si="68"/>
        <v>0</v>
      </c>
      <c r="M157" s="196">
        <f t="shared" si="68"/>
        <v>0</v>
      </c>
      <c r="N157" s="196">
        <f t="shared" si="68"/>
        <v>0</v>
      </c>
      <c r="O157" s="196">
        <f t="shared" si="68"/>
        <v>0</v>
      </c>
      <c r="P157" s="196">
        <f t="shared" si="68"/>
        <v>0</v>
      </c>
      <c r="Q157" s="196">
        <f t="shared" si="68"/>
        <v>0</v>
      </c>
      <c r="R157" s="196">
        <f t="shared" si="68"/>
        <v>0</v>
      </c>
      <c r="S157" s="197">
        <f t="shared" si="68"/>
        <v>0</v>
      </c>
    </row>
    <row r="158" spans="1:19" s="10" customFormat="1" ht="17.25" customHeight="1">
      <c r="A158" s="38" t="s">
        <v>34</v>
      </c>
      <c r="B158" s="8">
        <v>223</v>
      </c>
      <c r="C158" s="9" t="s">
        <v>56</v>
      </c>
      <c r="D158" s="92">
        <v>57</v>
      </c>
      <c r="E158" s="92"/>
      <c r="F158" s="92"/>
      <c r="G158" s="23">
        <f aca="true" t="shared" si="69" ref="G158:G174">SUM(D158:F158)</f>
        <v>57</v>
      </c>
      <c r="H158" s="92"/>
      <c r="I158" s="237">
        <v>105</v>
      </c>
      <c r="J158" s="189">
        <f aca="true" t="shared" si="70" ref="J158:J174">SUM(K158:S158)</f>
        <v>19</v>
      </c>
      <c r="K158" s="198">
        <v>19</v>
      </c>
      <c r="L158" s="198">
        <v>0</v>
      </c>
      <c r="M158" s="198"/>
      <c r="N158" s="198"/>
      <c r="O158" s="198"/>
      <c r="P158" s="198"/>
      <c r="Q158" s="198"/>
      <c r="R158" s="198"/>
      <c r="S158" s="199"/>
    </row>
    <row r="159" spans="1:19" s="10" customFormat="1" ht="17.25" customHeight="1">
      <c r="A159" s="38" t="s">
        <v>34</v>
      </c>
      <c r="B159" s="8">
        <v>225</v>
      </c>
      <c r="C159" s="9" t="s">
        <v>56</v>
      </c>
      <c r="D159" s="92">
        <v>0</v>
      </c>
      <c r="E159" s="92"/>
      <c r="F159" s="92"/>
      <c r="G159" s="23">
        <f t="shared" si="69"/>
        <v>0</v>
      </c>
      <c r="H159" s="92"/>
      <c r="I159" s="237">
        <v>302</v>
      </c>
      <c r="J159" s="189">
        <f t="shared" si="70"/>
        <v>5</v>
      </c>
      <c r="K159" s="198">
        <v>5</v>
      </c>
      <c r="L159" s="198"/>
      <c r="M159" s="198"/>
      <c r="N159" s="198"/>
      <c r="O159" s="198"/>
      <c r="P159" s="198"/>
      <c r="Q159" s="198"/>
      <c r="R159" s="198"/>
      <c r="S159" s="199"/>
    </row>
    <row r="160" spans="1:19" s="10" customFormat="1" ht="15.75" hidden="1">
      <c r="A160" s="38" t="s">
        <v>34</v>
      </c>
      <c r="B160" s="8">
        <v>225</v>
      </c>
      <c r="C160" s="9" t="s">
        <v>118</v>
      </c>
      <c r="D160" s="18">
        <v>0</v>
      </c>
      <c r="E160" s="18"/>
      <c r="F160" s="18"/>
      <c r="G160" s="23">
        <f t="shared" si="69"/>
        <v>0</v>
      </c>
      <c r="H160" s="18"/>
      <c r="I160" s="238"/>
      <c r="J160" s="189">
        <f t="shared" si="70"/>
        <v>0</v>
      </c>
      <c r="K160" s="198"/>
      <c r="L160" s="198"/>
      <c r="M160" s="198"/>
      <c r="N160" s="198"/>
      <c r="O160" s="198"/>
      <c r="P160" s="198"/>
      <c r="Q160" s="198"/>
      <c r="R160" s="198"/>
      <c r="S160" s="199"/>
    </row>
    <row r="161" spans="1:19" s="10" customFormat="1" ht="15.75" hidden="1">
      <c r="A161" s="38" t="s">
        <v>34</v>
      </c>
      <c r="B161" s="8">
        <v>226</v>
      </c>
      <c r="C161" s="9" t="s">
        <v>56</v>
      </c>
      <c r="D161" s="18">
        <v>0</v>
      </c>
      <c r="E161" s="18"/>
      <c r="F161" s="18"/>
      <c r="G161" s="23">
        <f t="shared" si="69"/>
        <v>0</v>
      </c>
      <c r="H161" s="18"/>
      <c r="I161" s="238"/>
      <c r="J161" s="189">
        <f t="shared" si="70"/>
        <v>0</v>
      </c>
      <c r="K161" s="198"/>
      <c r="L161" s="198"/>
      <c r="M161" s="198"/>
      <c r="N161" s="198"/>
      <c r="O161" s="198"/>
      <c r="P161" s="198"/>
      <c r="Q161" s="198"/>
      <c r="R161" s="198"/>
      <c r="S161" s="199"/>
    </row>
    <row r="162" spans="1:19" s="10" customFormat="1" ht="15.75" hidden="1">
      <c r="A162" s="38" t="s">
        <v>34</v>
      </c>
      <c r="B162" s="8">
        <v>310</v>
      </c>
      <c r="C162" s="9" t="s">
        <v>56</v>
      </c>
      <c r="D162" s="18">
        <v>0</v>
      </c>
      <c r="E162" s="18"/>
      <c r="F162" s="18"/>
      <c r="G162" s="23">
        <f t="shared" si="69"/>
        <v>0</v>
      </c>
      <c r="H162" s="18"/>
      <c r="I162" s="238"/>
      <c r="J162" s="189">
        <f t="shared" si="70"/>
        <v>0</v>
      </c>
      <c r="K162" s="198"/>
      <c r="L162" s="198"/>
      <c r="M162" s="198"/>
      <c r="N162" s="198"/>
      <c r="O162" s="198"/>
      <c r="P162" s="198"/>
      <c r="Q162" s="198"/>
      <c r="R162" s="198"/>
      <c r="S162" s="199"/>
    </row>
    <row r="163" spans="1:19" s="10" customFormat="1" ht="15.75" hidden="1">
      <c r="A163" s="38" t="s">
        <v>34</v>
      </c>
      <c r="B163" s="8">
        <v>340</v>
      </c>
      <c r="C163" s="9" t="s">
        <v>56</v>
      </c>
      <c r="D163" s="18">
        <v>0</v>
      </c>
      <c r="E163" s="18"/>
      <c r="F163" s="18"/>
      <c r="G163" s="23">
        <f t="shared" si="69"/>
        <v>0</v>
      </c>
      <c r="H163" s="18"/>
      <c r="I163" s="238"/>
      <c r="J163" s="189">
        <f t="shared" si="70"/>
        <v>0</v>
      </c>
      <c r="K163" s="198"/>
      <c r="L163" s="198"/>
      <c r="M163" s="198"/>
      <c r="N163" s="198"/>
      <c r="O163" s="198"/>
      <c r="P163" s="198"/>
      <c r="Q163" s="198"/>
      <c r="R163" s="198"/>
      <c r="S163" s="199"/>
    </row>
    <row r="164" spans="1:19" s="10" customFormat="1" ht="17.25" customHeight="1" hidden="1">
      <c r="A164" s="38" t="s">
        <v>34</v>
      </c>
      <c r="B164" s="8">
        <v>225</v>
      </c>
      <c r="C164" s="9" t="s">
        <v>91</v>
      </c>
      <c r="D164" s="18"/>
      <c r="E164" s="18"/>
      <c r="F164" s="18"/>
      <c r="G164" s="23">
        <f t="shared" si="69"/>
        <v>0</v>
      </c>
      <c r="H164" s="18"/>
      <c r="I164" s="238"/>
      <c r="J164" s="189">
        <f t="shared" si="70"/>
        <v>0</v>
      </c>
      <c r="K164" s="198"/>
      <c r="L164" s="198"/>
      <c r="M164" s="198"/>
      <c r="N164" s="198"/>
      <c r="O164" s="198"/>
      <c r="P164" s="198"/>
      <c r="Q164" s="198"/>
      <c r="R164" s="198"/>
      <c r="S164" s="199"/>
    </row>
    <row r="165" spans="1:19" s="10" customFormat="1" ht="17.25" customHeight="1" hidden="1">
      <c r="A165" s="38" t="s">
        <v>34</v>
      </c>
      <c r="B165" s="8">
        <v>340</v>
      </c>
      <c r="C165" s="9" t="s">
        <v>91</v>
      </c>
      <c r="D165" s="18"/>
      <c r="E165" s="18"/>
      <c r="F165" s="18"/>
      <c r="G165" s="23">
        <f t="shared" si="69"/>
        <v>0</v>
      </c>
      <c r="H165" s="18"/>
      <c r="I165" s="238"/>
      <c r="J165" s="189">
        <f t="shared" si="70"/>
        <v>0</v>
      </c>
      <c r="K165" s="198"/>
      <c r="L165" s="198"/>
      <c r="M165" s="198"/>
      <c r="N165" s="198"/>
      <c r="O165" s="198"/>
      <c r="P165" s="198"/>
      <c r="Q165" s="198"/>
      <c r="R165" s="198"/>
      <c r="S165" s="199"/>
    </row>
    <row r="166" spans="1:19" s="10" customFormat="1" ht="17.25" customHeight="1">
      <c r="A166" s="38" t="s">
        <v>34</v>
      </c>
      <c r="B166" s="8">
        <v>225</v>
      </c>
      <c r="C166" s="9" t="s">
        <v>57</v>
      </c>
      <c r="D166" s="18">
        <v>0</v>
      </c>
      <c r="E166" s="18"/>
      <c r="F166" s="18"/>
      <c r="G166" s="23">
        <f t="shared" si="69"/>
        <v>0</v>
      </c>
      <c r="H166" s="18"/>
      <c r="I166" s="238">
        <v>110</v>
      </c>
      <c r="J166" s="189">
        <f t="shared" si="70"/>
        <v>0</v>
      </c>
      <c r="K166" s="198"/>
      <c r="L166" s="198"/>
      <c r="M166" s="198"/>
      <c r="N166" s="198"/>
      <c r="O166" s="198"/>
      <c r="P166" s="198"/>
      <c r="Q166" s="198"/>
      <c r="R166" s="198"/>
      <c r="S166" s="199"/>
    </row>
    <row r="167" spans="1:19" s="10" customFormat="1" ht="17.25" customHeight="1" hidden="1">
      <c r="A167" s="38" t="s">
        <v>34</v>
      </c>
      <c r="B167" s="8">
        <v>226</v>
      </c>
      <c r="C167" s="9" t="s">
        <v>57</v>
      </c>
      <c r="D167" s="18"/>
      <c r="E167" s="18"/>
      <c r="F167" s="18"/>
      <c r="G167" s="23">
        <f t="shared" si="69"/>
        <v>0</v>
      </c>
      <c r="H167" s="18"/>
      <c r="I167" s="238"/>
      <c r="J167" s="189">
        <f t="shared" si="70"/>
        <v>0</v>
      </c>
      <c r="K167" s="198"/>
      <c r="L167" s="198"/>
      <c r="M167" s="198"/>
      <c r="N167" s="198"/>
      <c r="O167" s="198"/>
      <c r="P167" s="198"/>
      <c r="Q167" s="198"/>
      <c r="R167" s="198"/>
      <c r="S167" s="199"/>
    </row>
    <row r="168" spans="1:19" s="10" customFormat="1" ht="17.25" customHeight="1" hidden="1">
      <c r="A168" s="38" t="s">
        <v>34</v>
      </c>
      <c r="B168" s="8">
        <v>340</v>
      </c>
      <c r="C168" s="9" t="s">
        <v>57</v>
      </c>
      <c r="D168" s="18"/>
      <c r="E168" s="18"/>
      <c r="F168" s="18"/>
      <c r="G168" s="23">
        <f t="shared" si="69"/>
        <v>0</v>
      </c>
      <c r="H168" s="18"/>
      <c r="I168" s="238"/>
      <c r="J168" s="189">
        <f t="shared" si="70"/>
        <v>0</v>
      </c>
      <c r="K168" s="198"/>
      <c r="L168" s="198"/>
      <c r="M168" s="198"/>
      <c r="N168" s="198"/>
      <c r="O168" s="198"/>
      <c r="P168" s="198"/>
      <c r="Q168" s="198"/>
      <c r="R168" s="198"/>
      <c r="S168" s="199"/>
    </row>
    <row r="169" spans="1:19" s="10" customFormat="1" ht="17.25" customHeight="1" hidden="1">
      <c r="A169" s="38" t="s">
        <v>34</v>
      </c>
      <c r="B169" s="8">
        <v>222</v>
      </c>
      <c r="C169" s="9" t="s">
        <v>54</v>
      </c>
      <c r="D169" s="18"/>
      <c r="E169" s="18"/>
      <c r="F169" s="18"/>
      <c r="G169" s="23">
        <f t="shared" si="69"/>
        <v>0</v>
      </c>
      <c r="H169" s="18"/>
      <c r="I169" s="238"/>
      <c r="J169" s="189">
        <f t="shared" si="70"/>
        <v>0</v>
      </c>
      <c r="K169" s="198"/>
      <c r="L169" s="198"/>
      <c r="M169" s="198"/>
      <c r="N169" s="198"/>
      <c r="O169" s="198"/>
      <c r="P169" s="198"/>
      <c r="Q169" s="198"/>
      <c r="R169" s="198"/>
      <c r="S169" s="199"/>
    </row>
    <row r="170" spans="1:19" s="10" customFormat="1" ht="17.25" customHeight="1">
      <c r="A170" s="38" t="s">
        <v>34</v>
      </c>
      <c r="B170" s="8">
        <v>225</v>
      </c>
      <c r="C170" s="9" t="s">
        <v>54</v>
      </c>
      <c r="D170" s="18">
        <v>16</v>
      </c>
      <c r="E170" s="18"/>
      <c r="F170" s="18"/>
      <c r="G170" s="23">
        <f t="shared" si="69"/>
        <v>16</v>
      </c>
      <c r="H170" s="18"/>
      <c r="I170" s="238"/>
      <c r="J170" s="189">
        <f t="shared" si="70"/>
        <v>5</v>
      </c>
      <c r="K170" s="198">
        <v>5</v>
      </c>
      <c r="L170" s="198"/>
      <c r="M170" s="198"/>
      <c r="N170" s="198"/>
      <c r="O170" s="198"/>
      <c r="P170" s="198"/>
      <c r="Q170" s="198"/>
      <c r="R170" s="198"/>
      <c r="S170" s="199"/>
    </row>
    <row r="171" spans="1:19" s="10" customFormat="1" ht="17.25" customHeight="1">
      <c r="A171" s="38" t="s">
        <v>34</v>
      </c>
      <c r="B171" s="8">
        <v>226</v>
      </c>
      <c r="C171" s="9" t="s">
        <v>54</v>
      </c>
      <c r="D171" s="18">
        <v>0</v>
      </c>
      <c r="E171" s="18"/>
      <c r="F171" s="18"/>
      <c r="G171" s="23">
        <f t="shared" si="69"/>
        <v>0</v>
      </c>
      <c r="H171" s="18"/>
      <c r="I171" s="238">
        <v>75</v>
      </c>
      <c r="J171" s="189">
        <f t="shared" si="70"/>
        <v>0</v>
      </c>
      <c r="K171" s="198"/>
      <c r="L171" s="198"/>
      <c r="M171" s="198"/>
      <c r="N171" s="198"/>
      <c r="O171" s="198"/>
      <c r="P171" s="198"/>
      <c r="Q171" s="198"/>
      <c r="R171" s="198"/>
      <c r="S171" s="199"/>
    </row>
    <row r="172" spans="1:19" s="10" customFormat="1" ht="16.5" customHeight="1" hidden="1">
      <c r="A172" s="38" t="s">
        <v>34</v>
      </c>
      <c r="B172" s="8">
        <v>290</v>
      </c>
      <c r="C172" s="9" t="s">
        <v>54</v>
      </c>
      <c r="D172" s="18">
        <v>0</v>
      </c>
      <c r="E172" s="18"/>
      <c r="F172" s="18"/>
      <c r="G172" s="23">
        <f t="shared" si="69"/>
        <v>0</v>
      </c>
      <c r="H172" s="18"/>
      <c r="I172" s="238"/>
      <c r="J172" s="189">
        <f t="shared" si="70"/>
        <v>0</v>
      </c>
      <c r="K172" s="198"/>
      <c r="L172" s="198"/>
      <c r="M172" s="198"/>
      <c r="N172" s="198"/>
      <c r="O172" s="198"/>
      <c r="P172" s="198"/>
      <c r="Q172" s="198"/>
      <c r="R172" s="198"/>
      <c r="S172" s="199"/>
    </row>
    <row r="173" spans="1:19" s="10" customFormat="1" ht="15.75">
      <c r="A173" s="38" t="s">
        <v>34</v>
      </c>
      <c r="B173" s="8">
        <v>310</v>
      </c>
      <c r="C173" s="9" t="s">
        <v>54</v>
      </c>
      <c r="D173" s="18">
        <v>66</v>
      </c>
      <c r="E173" s="18"/>
      <c r="F173" s="18"/>
      <c r="G173" s="23">
        <f t="shared" si="69"/>
        <v>66</v>
      </c>
      <c r="H173" s="18"/>
      <c r="I173" s="238"/>
      <c r="J173" s="189">
        <f t="shared" si="70"/>
        <v>5</v>
      </c>
      <c r="K173" s="198">
        <v>5</v>
      </c>
      <c r="L173" s="198"/>
      <c r="M173" s="198"/>
      <c r="N173" s="198"/>
      <c r="O173" s="198"/>
      <c r="P173" s="198"/>
      <c r="Q173" s="198"/>
      <c r="R173" s="198"/>
      <c r="S173" s="199"/>
    </row>
    <row r="174" spans="1:19" s="10" customFormat="1" ht="15.75">
      <c r="A174" s="38" t="s">
        <v>34</v>
      </c>
      <c r="B174" s="8">
        <v>340</v>
      </c>
      <c r="C174" s="9" t="s">
        <v>54</v>
      </c>
      <c r="D174" s="18">
        <v>33</v>
      </c>
      <c r="E174" s="18"/>
      <c r="F174" s="18"/>
      <c r="G174" s="23">
        <f t="shared" si="69"/>
        <v>33</v>
      </c>
      <c r="H174" s="18"/>
      <c r="I174" s="238">
        <v>23</v>
      </c>
      <c r="J174" s="189">
        <f t="shared" si="70"/>
        <v>5</v>
      </c>
      <c r="K174" s="198">
        <v>5</v>
      </c>
      <c r="L174" s="198"/>
      <c r="M174" s="198"/>
      <c r="N174" s="198"/>
      <c r="O174" s="198"/>
      <c r="P174" s="198"/>
      <c r="Q174" s="198"/>
      <c r="R174" s="198"/>
      <c r="S174" s="199"/>
    </row>
    <row r="175" spans="1:19" s="29" customFormat="1" ht="17.25" customHeight="1">
      <c r="A175" s="369" t="s">
        <v>32</v>
      </c>
      <c r="B175" s="370"/>
      <c r="C175" s="370"/>
      <c r="D175" s="26">
        <f aca="true" t="shared" si="71" ref="D175:S175">SUM(D134,D139,D157)</f>
        <v>2196</v>
      </c>
      <c r="E175" s="26">
        <f t="shared" si="71"/>
        <v>0</v>
      </c>
      <c r="F175" s="26">
        <f t="shared" si="71"/>
        <v>0</v>
      </c>
      <c r="G175" s="26">
        <f t="shared" si="71"/>
        <v>2196</v>
      </c>
      <c r="H175" s="26">
        <f t="shared" si="71"/>
        <v>0</v>
      </c>
      <c r="I175" s="26">
        <f t="shared" si="71"/>
        <v>5174</v>
      </c>
      <c r="J175" s="191">
        <f t="shared" si="71"/>
        <v>39</v>
      </c>
      <c r="K175" s="209">
        <f t="shared" si="71"/>
        <v>39</v>
      </c>
      <c r="L175" s="209">
        <f t="shared" si="71"/>
        <v>0</v>
      </c>
      <c r="M175" s="209">
        <f t="shared" si="71"/>
        <v>0</v>
      </c>
      <c r="N175" s="209">
        <f t="shared" si="71"/>
        <v>0</v>
      </c>
      <c r="O175" s="209">
        <f t="shared" si="71"/>
        <v>0</v>
      </c>
      <c r="P175" s="209">
        <f t="shared" si="71"/>
        <v>0</v>
      </c>
      <c r="Q175" s="209">
        <f t="shared" si="71"/>
        <v>0</v>
      </c>
      <c r="R175" s="209">
        <f t="shared" si="71"/>
        <v>0</v>
      </c>
      <c r="S175" s="210">
        <f t="shared" si="71"/>
        <v>0</v>
      </c>
    </row>
    <row r="176" spans="1:19" s="50" customFormat="1" ht="18.75" hidden="1">
      <c r="A176" s="375" t="s">
        <v>75</v>
      </c>
      <c r="B176" s="376"/>
      <c r="C176" s="377"/>
      <c r="D176" s="30"/>
      <c r="E176" s="30"/>
      <c r="F176" s="30"/>
      <c r="G176" s="30"/>
      <c r="H176" s="30"/>
      <c r="I176" s="30"/>
      <c r="J176" s="191"/>
      <c r="K176" s="185"/>
      <c r="L176" s="185"/>
      <c r="M176" s="185"/>
      <c r="N176" s="185"/>
      <c r="O176" s="185"/>
      <c r="P176" s="185"/>
      <c r="Q176" s="185"/>
      <c r="R176" s="185"/>
      <c r="S176" s="186"/>
    </row>
    <row r="177" spans="1:19" s="51" customFormat="1" ht="18" customHeight="1" hidden="1">
      <c r="A177" s="42" t="s">
        <v>76</v>
      </c>
      <c r="B177" s="22" t="s">
        <v>51</v>
      </c>
      <c r="C177" s="33" t="s">
        <v>82</v>
      </c>
      <c r="D177" s="21"/>
      <c r="E177" s="21"/>
      <c r="F177" s="21"/>
      <c r="G177" s="21"/>
      <c r="H177" s="21"/>
      <c r="I177" s="21"/>
      <c r="J177" s="189">
        <f>SUM(K177:S177)</f>
        <v>0</v>
      </c>
      <c r="K177" s="215"/>
      <c r="L177" s="215"/>
      <c r="M177" s="215"/>
      <c r="N177" s="215"/>
      <c r="O177" s="215"/>
      <c r="P177" s="215"/>
      <c r="Q177" s="215"/>
      <c r="R177" s="215"/>
      <c r="S177" s="216"/>
    </row>
    <row r="178" spans="1:19" s="51" customFormat="1" ht="13.5" customHeight="1" hidden="1">
      <c r="A178" s="42" t="s">
        <v>76</v>
      </c>
      <c r="B178" s="22" t="s">
        <v>48</v>
      </c>
      <c r="C178" s="33" t="s">
        <v>83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189">
        <f>SUM(K178:S178)</f>
        <v>0</v>
      </c>
      <c r="K178" s="215"/>
      <c r="L178" s="215"/>
      <c r="M178" s="215"/>
      <c r="N178" s="215"/>
      <c r="O178" s="215"/>
      <c r="P178" s="215"/>
      <c r="Q178" s="215"/>
      <c r="R178" s="215"/>
      <c r="S178" s="216"/>
    </row>
    <row r="179" spans="1:19" s="51" customFormat="1" ht="15.75" hidden="1">
      <c r="A179" s="42" t="s">
        <v>76</v>
      </c>
      <c r="B179" s="22" t="s">
        <v>50</v>
      </c>
      <c r="C179" s="33" t="s">
        <v>83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189"/>
      <c r="K179" s="215"/>
      <c r="L179" s="215"/>
      <c r="M179" s="215"/>
      <c r="N179" s="215"/>
      <c r="O179" s="215"/>
      <c r="P179" s="215"/>
      <c r="Q179" s="215"/>
      <c r="R179" s="215"/>
      <c r="S179" s="216"/>
    </row>
    <row r="180" spans="1:19" s="52" customFormat="1" ht="16.5" customHeight="1" hidden="1">
      <c r="A180" s="369" t="s">
        <v>77</v>
      </c>
      <c r="B180" s="370"/>
      <c r="C180" s="370"/>
      <c r="D180" s="27">
        <f aca="true" t="shared" si="72" ref="D180:S180">SUM(D177:D179)</f>
        <v>0</v>
      </c>
      <c r="E180" s="27">
        <f t="shared" si="72"/>
        <v>0</v>
      </c>
      <c r="F180" s="27">
        <f t="shared" si="72"/>
        <v>0</v>
      </c>
      <c r="G180" s="27">
        <f t="shared" si="72"/>
        <v>0</v>
      </c>
      <c r="H180" s="27">
        <f t="shared" si="72"/>
        <v>0</v>
      </c>
      <c r="I180" s="27">
        <f t="shared" si="72"/>
        <v>0</v>
      </c>
      <c r="J180" s="191">
        <f t="shared" si="72"/>
        <v>0</v>
      </c>
      <c r="K180" s="209">
        <f t="shared" si="72"/>
        <v>0</v>
      </c>
      <c r="L180" s="209">
        <f t="shared" si="72"/>
        <v>0</v>
      </c>
      <c r="M180" s="209">
        <f t="shared" si="72"/>
        <v>0</v>
      </c>
      <c r="N180" s="209">
        <f t="shared" si="72"/>
        <v>0</v>
      </c>
      <c r="O180" s="209">
        <f t="shared" si="72"/>
        <v>0</v>
      </c>
      <c r="P180" s="209">
        <f t="shared" si="72"/>
        <v>0</v>
      </c>
      <c r="Q180" s="209">
        <f t="shared" si="72"/>
        <v>0</v>
      </c>
      <c r="R180" s="209">
        <f t="shared" si="72"/>
        <v>0</v>
      </c>
      <c r="S180" s="210">
        <f t="shared" si="72"/>
        <v>0</v>
      </c>
    </row>
    <row r="181" spans="1:19" ht="21.75" customHeight="1">
      <c r="A181" s="385" t="s">
        <v>111</v>
      </c>
      <c r="B181" s="386"/>
      <c r="C181" s="386"/>
      <c r="D181" s="49"/>
      <c r="E181" s="49"/>
      <c r="F181" s="49"/>
      <c r="G181" s="49"/>
      <c r="H181" s="49"/>
      <c r="I181" s="49"/>
      <c r="J181" s="193"/>
      <c r="K181" s="221"/>
      <c r="L181" s="221"/>
      <c r="M181" s="221"/>
      <c r="N181" s="221"/>
      <c r="O181" s="221"/>
      <c r="P181" s="221"/>
      <c r="Q181" s="221"/>
      <c r="R181" s="221"/>
      <c r="S181" s="222"/>
    </row>
    <row r="182" spans="1:19" s="10" customFormat="1" ht="15" customHeight="1" hidden="1">
      <c r="A182" s="42" t="s">
        <v>38</v>
      </c>
      <c r="B182" s="22" t="s">
        <v>80</v>
      </c>
      <c r="C182" s="56" t="s">
        <v>2</v>
      </c>
      <c r="D182" s="23"/>
      <c r="E182" s="23"/>
      <c r="F182" s="23"/>
      <c r="G182" s="23"/>
      <c r="H182" s="23"/>
      <c r="I182" s="23"/>
      <c r="J182" s="189">
        <f aca="true" t="shared" si="73" ref="J182:J187">SUM(K182:S182)</f>
        <v>0</v>
      </c>
      <c r="K182" s="215"/>
      <c r="L182" s="215"/>
      <c r="M182" s="215"/>
      <c r="N182" s="215"/>
      <c r="O182" s="215"/>
      <c r="P182" s="215"/>
      <c r="Q182" s="215"/>
      <c r="R182" s="215"/>
      <c r="S182" s="216"/>
    </row>
    <row r="183" spans="1:19" s="10" customFormat="1" ht="15" customHeight="1">
      <c r="A183" s="42" t="s">
        <v>38</v>
      </c>
      <c r="B183" s="22" t="s">
        <v>81</v>
      </c>
      <c r="C183" s="56" t="s">
        <v>6</v>
      </c>
      <c r="D183" s="23">
        <v>0</v>
      </c>
      <c r="E183" s="23">
        <v>0</v>
      </c>
      <c r="F183" s="23">
        <v>0</v>
      </c>
      <c r="G183" s="23">
        <f>SUM(D183:F183)</f>
        <v>0</v>
      </c>
      <c r="H183" s="23"/>
      <c r="I183" s="164">
        <v>44</v>
      </c>
      <c r="J183" s="189">
        <f t="shared" si="73"/>
        <v>0</v>
      </c>
      <c r="K183" s="215"/>
      <c r="L183" s="215"/>
      <c r="M183" s="215"/>
      <c r="N183" s="215"/>
      <c r="O183" s="215"/>
      <c r="P183" s="215"/>
      <c r="Q183" s="215"/>
      <c r="R183" s="215"/>
      <c r="S183" s="216"/>
    </row>
    <row r="184" spans="1:19" s="10" customFormat="1" ht="15" customHeight="1" hidden="1">
      <c r="A184" s="42" t="s">
        <v>38</v>
      </c>
      <c r="B184" s="22" t="s">
        <v>48</v>
      </c>
      <c r="C184" s="56" t="s">
        <v>10</v>
      </c>
      <c r="D184" s="23">
        <v>0</v>
      </c>
      <c r="E184" s="23"/>
      <c r="F184" s="23"/>
      <c r="G184" s="23">
        <f>SUM(D184:F184)</f>
        <v>0</v>
      </c>
      <c r="H184" s="23"/>
      <c r="I184" s="164"/>
      <c r="J184" s="189">
        <f t="shared" si="73"/>
        <v>0</v>
      </c>
      <c r="K184" s="215"/>
      <c r="L184" s="215"/>
      <c r="M184" s="215"/>
      <c r="N184" s="215"/>
      <c r="O184" s="215"/>
      <c r="P184" s="215"/>
      <c r="Q184" s="215"/>
      <c r="R184" s="215"/>
      <c r="S184" s="216"/>
    </row>
    <row r="185" spans="1:19" s="10" customFormat="1" ht="15" customHeight="1" hidden="1">
      <c r="A185" s="42" t="s">
        <v>38</v>
      </c>
      <c r="B185" s="22" t="s">
        <v>37</v>
      </c>
      <c r="C185" s="33" t="s">
        <v>12</v>
      </c>
      <c r="D185" s="23">
        <v>0</v>
      </c>
      <c r="E185" s="23"/>
      <c r="F185" s="23"/>
      <c r="G185" s="23">
        <f>SUM(D185:F185)</f>
        <v>0</v>
      </c>
      <c r="H185" s="23"/>
      <c r="I185" s="164"/>
      <c r="J185" s="189">
        <f t="shared" si="73"/>
        <v>0</v>
      </c>
      <c r="K185" s="215"/>
      <c r="L185" s="215"/>
      <c r="M185" s="215"/>
      <c r="N185" s="215"/>
      <c r="O185" s="215"/>
      <c r="P185" s="215"/>
      <c r="Q185" s="215"/>
      <c r="R185" s="215"/>
      <c r="S185" s="216"/>
    </row>
    <row r="186" spans="1:19" s="10" customFormat="1" ht="15" customHeight="1" hidden="1">
      <c r="A186" s="42" t="s">
        <v>38</v>
      </c>
      <c r="B186" s="22" t="s">
        <v>50</v>
      </c>
      <c r="C186" s="9" t="s">
        <v>14</v>
      </c>
      <c r="D186" s="23"/>
      <c r="E186" s="23"/>
      <c r="F186" s="23"/>
      <c r="G186" s="23"/>
      <c r="H186" s="23"/>
      <c r="I186" s="164"/>
      <c r="J186" s="189">
        <f t="shared" si="73"/>
        <v>0</v>
      </c>
      <c r="K186" s="215"/>
      <c r="L186" s="215"/>
      <c r="M186" s="215"/>
      <c r="N186" s="215"/>
      <c r="O186" s="215"/>
      <c r="P186" s="215"/>
      <c r="Q186" s="215"/>
      <c r="R186" s="215"/>
      <c r="S186" s="216"/>
    </row>
    <row r="187" spans="1:19" s="10" customFormat="1" ht="15" customHeight="1">
      <c r="A187" s="42" t="s">
        <v>38</v>
      </c>
      <c r="B187" s="22" t="s">
        <v>55</v>
      </c>
      <c r="C187" s="9" t="s">
        <v>15</v>
      </c>
      <c r="D187" s="23"/>
      <c r="E187" s="23"/>
      <c r="F187" s="23"/>
      <c r="G187" s="23"/>
      <c r="H187" s="23"/>
      <c r="I187" s="164">
        <v>6</v>
      </c>
      <c r="J187" s="189">
        <f t="shared" si="73"/>
        <v>0</v>
      </c>
      <c r="K187" s="215"/>
      <c r="L187" s="215"/>
      <c r="M187" s="215"/>
      <c r="N187" s="215"/>
      <c r="O187" s="215"/>
      <c r="P187" s="215"/>
      <c r="Q187" s="215"/>
      <c r="R187" s="215"/>
      <c r="S187" s="216"/>
    </row>
    <row r="188" spans="1:19" s="29" customFormat="1" ht="18.75" customHeight="1">
      <c r="A188" s="369" t="s">
        <v>39</v>
      </c>
      <c r="B188" s="370"/>
      <c r="C188" s="370"/>
      <c r="D188" s="26">
        <f aca="true" t="shared" si="74" ref="D188:S188">SUM(D182:D187)</f>
        <v>0</v>
      </c>
      <c r="E188" s="26">
        <f t="shared" si="74"/>
        <v>0</v>
      </c>
      <c r="F188" s="26">
        <f t="shared" si="74"/>
        <v>0</v>
      </c>
      <c r="G188" s="26">
        <f t="shared" si="74"/>
        <v>0</v>
      </c>
      <c r="H188" s="26">
        <f t="shared" si="74"/>
        <v>0</v>
      </c>
      <c r="I188" s="26">
        <f t="shared" si="74"/>
        <v>50</v>
      </c>
      <c r="J188" s="191">
        <f t="shared" si="74"/>
        <v>0</v>
      </c>
      <c r="K188" s="209">
        <f t="shared" si="74"/>
        <v>0</v>
      </c>
      <c r="L188" s="209">
        <f t="shared" si="74"/>
        <v>0</v>
      </c>
      <c r="M188" s="209">
        <f t="shared" si="74"/>
        <v>0</v>
      </c>
      <c r="N188" s="209">
        <f t="shared" si="74"/>
        <v>0</v>
      </c>
      <c r="O188" s="209">
        <f t="shared" si="74"/>
        <v>0</v>
      </c>
      <c r="P188" s="209">
        <f t="shared" si="74"/>
        <v>0</v>
      </c>
      <c r="Q188" s="209">
        <f t="shared" si="74"/>
        <v>0</v>
      </c>
      <c r="R188" s="209">
        <f t="shared" si="74"/>
        <v>0</v>
      </c>
      <c r="S188" s="210">
        <f t="shared" si="74"/>
        <v>0</v>
      </c>
    </row>
    <row r="189" spans="1:19" s="10" customFormat="1" ht="34.5" customHeight="1">
      <c r="A189" s="380" t="s">
        <v>70</v>
      </c>
      <c r="B189" s="381"/>
      <c r="C189" s="382"/>
      <c r="D189" s="15"/>
      <c r="E189" s="15"/>
      <c r="F189" s="15"/>
      <c r="G189" s="15"/>
      <c r="H189" s="15"/>
      <c r="I189" s="15"/>
      <c r="J189" s="189"/>
      <c r="K189" s="211"/>
      <c r="L189" s="211"/>
      <c r="M189" s="211"/>
      <c r="N189" s="211"/>
      <c r="O189" s="211"/>
      <c r="P189" s="211"/>
      <c r="Q189" s="211"/>
      <c r="R189" s="211"/>
      <c r="S189" s="212"/>
    </row>
    <row r="190" spans="1:19" s="10" customFormat="1" ht="38.25" customHeight="1">
      <c r="A190" s="40" t="s">
        <v>71</v>
      </c>
      <c r="B190" s="5">
        <v>210</v>
      </c>
      <c r="C190" s="57" t="s">
        <v>30</v>
      </c>
      <c r="D190" s="20">
        <f aca="true" t="shared" si="75" ref="D190:S190">SUM(D191,D195,D194)</f>
        <v>2379</v>
      </c>
      <c r="E190" s="20">
        <f t="shared" si="75"/>
        <v>0</v>
      </c>
      <c r="F190" s="20">
        <f t="shared" si="75"/>
        <v>0</v>
      </c>
      <c r="G190" s="20">
        <f t="shared" si="75"/>
        <v>2379</v>
      </c>
      <c r="H190" s="20">
        <f t="shared" si="75"/>
        <v>0</v>
      </c>
      <c r="I190" s="20">
        <f t="shared" si="75"/>
        <v>4659</v>
      </c>
      <c r="J190" s="188">
        <f t="shared" si="75"/>
        <v>2758.4</v>
      </c>
      <c r="K190" s="213">
        <f t="shared" si="75"/>
        <v>0</v>
      </c>
      <c r="L190" s="213">
        <f t="shared" si="75"/>
        <v>900.4</v>
      </c>
      <c r="M190" s="213">
        <f t="shared" si="75"/>
        <v>0</v>
      </c>
      <c r="N190" s="213">
        <f t="shared" si="75"/>
        <v>0</v>
      </c>
      <c r="O190" s="213">
        <f t="shared" si="75"/>
        <v>1858</v>
      </c>
      <c r="P190" s="213">
        <f t="shared" si="75"/>
        <v>0</v>
      </c>
      <c r="Q190" s="213">
        <f t="shared" si="75"/>
        <v>0</v>
      </c>
      <c r="R190" s="213">
        <f t="shared" si="75"/>
        <v>0</v>
      </c>
      <c r="S190" s="214">
        <f t="shared" si="75"/>
        <v>0</v>
      </c>
    </row>
    <row r="191" spans="1:19" s="7" customFormat="1" ht="15.75">
      <c r="A191" s="40" t="s">
        <v>71</v>
      </c>
      <c r="B191" s="5">
        <v>211</v>
      </c>
      <c r="C191" s="57" t="s">
        <v>148</v>
      </c>
      <c r="D191" s="96">
        <f aca="true" t="shared" si="76" ref="D191:S191">SUM(D192:D193)</f>
        <v>1775</v>
      </c>
      <c r="E191" s="96">
        <f t="shared" si="76"/>
        <v>0</v>
      </c>
      <c r="F191" s="96">
        <f t="shared" si="76"/>
        <v>0</v>
      </c>
      <c r="G191" s="96">
        <f t="shared" si="76"/>
        <v>1775</v>
      </c>
      <c r="H191" s="96">
        <f t="shared" si="76"/>
        <v>0</v>
      </c>
      <c r="I191" s="96">
        <f t="shared" si="76"/>
        <v>3563</v>
      </c>
      <c r="J191" s="194">
        <f t="shared" si="76"/>
        <v>2008</v>
      </c>
      <c r="K191" s="223">
        <f t="shared" si="76"/>
        <v>0</v>
      </c>
      <c r="L191" s="223">
        <f t="shared" si="76"/>
        <v>600</v>
      </c>
      <c r="M191" s="223">
        <f t="shared" si="76"/>
        <v>0</v>
      </c>
      <c r="N191" s="223">
        <f t="shared" si="76"/>
        <v>0</v>
      </c>
      <c r="O191" s="223">
        <f t="shared" si="76"/>
        <v>1408</v>
      </c>
      <c r="P191" s="223">
        <f t="shared" si="76"/>
        <v>0</v>
      </c>
      <c r="Q191" s="223">
        <f t="shared" si="76"/>
        <v>0</v>
      </c>
      <c r="R191" s="223">
        <f t="shared" si="76"/>
        <v>0</v>
      </c>
      <c r="S191" s="224">
        <f t="shared" si="76"/>
        <v>0</v>
      </c>
    </row>
    <row r="192" spans="1:19" s="139" customFormat="1" ht="15.75">
      <c r="A192" s="132" t="s">
        <v>103</v>
      </c>
      <c r="B192" s="133">
        <v>211</v>
      </c>
      <c r="C192" s="134" t="s">
        <v>149</v>
      </c>
      <c r="D192" s="141">
        <v>1775</v>
      </c>
      <c r="E192" s="142"/>
      <c r="F192" s="142"/>
      <c r="G192" s="143">
        <f>SUM(D192:F192)</f>
        <v>1775</v>
      </c>
      <c r="H192" s="144"/>
      <c r="I192" s="250">
        <v>1677</v>
      </c>
      <c r="J192" s="184">
        <f>SUM(K192:S192)</f>
        <v>1300</v>
      </c>
      <c r="K192" s="183"/>
      <c r="L192" s="183">
        <v>0</v>
      </c>
      <c r="M192" s="183"/>
      <c r="N192" s="183"/>
      <c r="O192" s="183">
        <v>1300</v>
      </c>
      <c r="P192" s="183"/>
      <c r="Q192" s="183"/>
      <c r="R192" s="183"/>
      <c r="S192" s="204"/>
    </row>
    <row r="193" spans="1:19" s="139" customFormat="1" ht="15.75">
      <c r="A193" s="132" t="s">
        <v>103</v>
      </c>
      <c r="B193" s="133">
        <v>211</v>
      </c>
      <c r="C193" s="134" t="s">
        <v>150</v>
      </c>
      <c r="D193" s="142"/>
      <c r="E193" s="142"/>
      <c r="F193" s="142"/>
      <c r="G193" s="136">
        <f>SUM(D193:F193)</f>
        <v>0</v>
      </c>
      <c r="H193" s="144"/>
      <c r="I193" s="250">
        <v>1886</v>
      </c>
      <c r="J193" s="184">
        <f>SUM(K193:S193)</f>
        <v>708</v>
      </c>
      <c r="K193" s="183"/>
      <c r="L193" s="183">
        <v>600</v>
      </c>
      <c r="M193" s="183"/>
      <c r="N193" s="183"/>
      <c r="O193" s="183">
        <v>108</v>
      </c>
      <c r="P193" s="183"/>
      <c r="Q193" s="183"/>
      <c r="R193" s="183"/>
      <c r="S193" s="204"/>
    </row>
    <row r="194" spans="1:19" s="10" customFormat="1" ht="15.75">
      <c r="A194" s="38" t="s">
        <v>71</v>
      </c>
      <c r="B194" s="8">
        <v>212</v>
      </c>
      <c r="C194" s="56" t="s">
        <v>2</v>
      </c>
      <c r="D194" s="95">
        <v>0</v>
      </c>
      <c r="E194" s="95"/>
      <c r="F194" s="95"/>
      <c r="G194" s="23">
        <f>SUM(D194:F194)</f>
        <v>0</v>
      </c>
      <c r="H194" s="9"/>
      <c r="I194" s="244">
        <v>20</v>
      </c>
      <c r="J194" s="189">
        <f>SUM(K194:S194)</f>
        <v>0</v>
      </c>
      <c r="K194" s="198"/>
      <c r="L194" s="198"/>
      <c r="M194" s="198"/>
      <c r="N194" s="198"/>
      <c r="O194" s="198"/>
      <c r="P194" s="198"/>
      <c r="Q194" s="198"/>
      <c r="R194" s="198"/>
      <c r="S194" s="199"/>
    </row>
    <row r="195" spans="1:19" s="7" customFormat="1" ht="15.75">
      <c r="A195" s="40" t="s">
        <v>71</v>
      </c>
      <c r="B195" s="5">
        <v>213</v>
      </c>
      <c r="C195" s="57" t="s">
        <v>147</v>
      </c>
      <c r="D195" s="96">
        <f aca="true" t="shared" si="77" ref="D195:S195">SUM(D196:D197)</f>
        <v>604</v>
      </c>
      <c r="E195" s="96">
        <f t="shared" si="77"/>
        <v>0</v>
      </c>
      <c r="F195" s="96">
        <f t="shared" si="77"/>
        <v>0</v>
      </c>
      <c r="G195" s="96">
        <f t="shared" si="77"/>
        <v>604</v>
      </c>
      <c r="H195" s="96">
        <f t="shared" si="77"/>
        <v>0</v>
      </c>
      <c r="I195" s="96">
        <f t="shared" si="77"/>
        <v>1076</v>
      </c>
      <c r="J195" s="194">
        <f t="shared" si="77"/>
        <v>750.4</v>
      </c>
      <c r="K195" s="223">
        <f t="shared" si="77"/>
        <v>0</v>
      </c>
      <c r="L195" s="223">
        <f t="shared" si="77"/>
        <v>300.4</v>
      </c>
      <c r="M195" s="223">
        <f t="shared" si="77"/>
        <v>0</v>
      </c>
      <c r="N195" s="223">
        <f t="shared" si="77"/>
        <v>0</v>
      </c>
      <c r="O195" s="223">
        <f t="shared" si="77"/>
        <v>450</v>
      </c>
      <c r="P195" s="223">
        <f t="shared" si="77"/>
        <v>0</v>
      </c>
      <c r="Q195" s="223">
        <f t="shared" si="77"/>
        <v>0</v>
      </c>
      <c r="R195" s="223">
        <f t="shared" si="77"/>
        <v>0</v>
      </c>
      <c r="S195" s="224">
        <f t="shared" si="77"/>
        <v>0</v>
      </c>
    </row>
    <row r="196" spans="1:19" s="139" customFormat="1" ht="15.75">
      <c r="A196" s="132" t="s">
        <v>103</v>
      </c>
      <c r="B196" s="133">
        <v>213</v>
      </c>
      <c r="C196" s="134" t="s">
        <v>151</v>
      </c>
      <c r="D196" s="141">
        <v>604</v>
      </c>
      <c r="E196" s="141"/>
      <c r="F196" s="141"/>
      <c r="G196" s="143">
        <f>SUM(D196:F196)</f>
        <v>604</v>
      </c>
      <c r="H196" s="144"/>
      <c r="I196" s="250">
        <v>506</v>
      </c>
      <c r="J196" s="184">
        <f>SUM(K196:S196)</f>
        <v>450</v>
      </c>
      <c r="K196" s="183"/>
      <c r="L196" s="183">
        <v>0</v>
      </c>
      <c r="M196" s="183"/>
      <c r="N196" s="183"/>
      <c r="O196" s="183">
        <v>450</v>
      </c>
      <c r="P196" s="183"/>
      <c r="Q196" s="183"/>
      <c r="R196" s="183"/>
      <c r="S196" s="204"/>
    </row>
    <row r="197" spans="1:19" s="139" customFormat="1" ht="15.75">
      <c r="A197" s="132" t="s">
        <v>103</v>
      </c>
      <c r="B197" s="133">
        <v>213</v>
      </c>
      <c r="C197" s="134" t="s">
        <v>152</v>
      </c>
      <c r="D197" s="142"/>
      <c r="E197" s="142"/>
      <c r="F197" s="142"/>
      <c r="G197" s="136">
        <f>SUM(D197:F197)</f>
        <v>0</v>
      </c>
      <c r="H197" s="144"/>
      <c r="I197" s="250">
        <v>570</v>
      </c>
      <c r="J197" s="184">
        <f>SUM(K197:S197)</f>
        <v>300.4</v>
      </c>
      <c r="K197" s="183"/>
      <c r="L197" s="183">
        <v>300.4</v>
      </c>
      <c r="M197" s="183"/>
      <c r="N197" s="183"/>
      <c r="O197" s="183"/>
      <c r="P197" s="183"/>
      <c r="Q197" s="183"/>
      <c r="R197" s="183"/>
      <c r="S197" s="204"/>
    </row>
    <row r="198" spans="1:19" s="10" customFormat="1" ht="15.75">
      <c r="A198" s="40" t="s">
        <v>71</v>
      </c>
      <c r="B198" s="5">
        <v>220</v>
      </c>
      <c r="C198" s="57" t="s">
        <v>4</v>
      </c>
      <c r="D198" s="96">
        <f aca="true" t="shared" si="78" ref="D198:S198">SUM(D199:D204)</f>
        <v>934</v>
      </c>
      <c r="E198" s="96">
        <f t="shared" si="78"/>
        <v>0</v>
      </c>
      <c r="F198" s="96">
        <f t="shared" si="78"/>
        <v>0</v>
      </c>
      <c r="G198" s="96">
        <f t="shared" si="78"/>
        <v>934</v>
      </c>
      <c r="H198" s="6">
        <f t="shared" si="78"/>
        <v>0</v>
      </c>
      <c r="I198" s="6">
        <f t="shared" si="78"/>
        <v>1405</v>
      </c>
      <c r="J198" s="188">
        <f t="shared" si="78"/>
        <v>12</v>
      </c>
      <c r="K198" s="196">
        <f t="shared" si="78"/>
        <v>0</v>
      </c>
      <c r="L198" s="196">
        <f t="shared" si="78"/>
        <v>12</v>
      </c>
      <c r="M198" s="196">
        <f t="shared" si="78"/>
        <v>0</v>
      </c>
      <c r="N198" s="196">
        <f t="shared" si="78"/>
        <v>0</v>
      </c>
      <c r="O198" s="196">
        <f t="shared" si="78"/>
        <v>0</v>
      </c>
      <c r="P198" s="196">
        <f t="shared" si="78"/>
        <v>0</v>
      </c>
      <c r="Q198" s="196">
        <f t="shared" si="78"/>
        <v>0</v>
      </c>
      <c r="R198" s="196">
        <f t="shared" si="78"/>
        <v>0</v>
      </c>
      <c r="S198" s="197">
        <f t="shared" si="78"/>
        <v>0</v>
      </c>
    </row>
    <row r="199" spans="1:19" s="10" customFormat="1" ht="15.75" hidden="1">
      <c r="A199" s="38" t="s">
        <v>71</v>
      </c>
      <c r="B199" s="8">
        <v>221</v>
      </c>
      <c r="C199" s="56" t="s">
        <v>5</v>
      </c>
      <c r="D199" s="95">
        <v>0</v>
      </c>
      <c r="E199" s="95"/>
      <c r="F199" s="95"/>
      <c r="G199" s="23">
        <f aca="true" t="shared" si="79" ref="G199:G205">SUM(D199:F199)</f>
        <v>0</v>
      </c>
      <c r="H199" s="9"/>
      <c r="I199" s="9"/>
      <c r="J199" s="189">
        <f aca="true" t="shared" si="80" ref="J199:J205">SUM(K199:S199)</f>
        <v>0</v>
      </c>
      <c r="K199" s="198"/>
      <c r="L199" s="198"/>
      <c r="M199" s="198"/>
      <c r="N199" s="198"/>
      <c r="O199" s="198"/>
      <c r="P199" s="198"/>
      <c r="Q199" s="198"/>
      <c r="R199" s="198"/>
      <c r="S199" s="199"/>
    </row>
    <row r="200" spans="1:19" s="10" customFormat="1" ht="15.75">
      <c r="A200" s="38" t="s">
        <v>71</v>
      </c>
      <c r="B200" s="8">
        <v>222</v>
      </c>
      <c r="C200" s="56" t="s">
        <v>6</v>
      </c>
      <c r="D200" s="95">
        <v>0</v>
      </c>
      <c r="E200" s="95"/>
      <c r="F200" s="95"/>
      <c r="G200" s="23">
        <f t="shared" si="79"/>
        <v>0</v>
      </c>
      <c r="H200" s="9"/>
      <c r="I200" s="244">
        <v>9</v>
      </c>
      <c r="J200" s="189">
        <f t="shared" si="80"/>
        <v>0</v>
      </c>
      <c r="K200" s="198"/>
      <c r="L200" s="198"/>
      <c r="M200" s="198"/>
      <c r="N200" s="198"/>
      <c r="O200" s="198"/>
      <c r="P200" s="198"/>
      <c r="Q200" s="198"/>
      <c r="R200" s="198"/>
      <c r="S200" s="199"/>
    </row>
    <row r="201" spans="1:19" s="10" customFormat="1" ht="15.75">
      <c r="A201" s="38" t="s">
        <v>71</v>
      </c>
      <c r="B201" s="8">
        <v>223</v>
      </c>
      <c r="C201" s="56" t="s">
        <v>7</v>
      </c>
      <c r="D201" s="95">
        <v>469</v>
      </c>
      <c r="E201" s="95"/>
      <c r="F201" s="95"/>
      <c r="G201" s="23">
        <f t="shared" si="79"/>
        <v>469</v>
      </c>
      <c r="H201" s="9"/>
      <c r="I201" s="244">
        <v>1330</v>
      </c>
      <c r="J201" s="189">
        <f t="shared" si="80"/>
        <v>10</v>
      </c>
      <c r="K201" s="198"/>
      <c r="L201" s="198">
        <v>10</v>
      </c>
      <c r="M201" s="198"/>
      <c r="N201" s="198"/>
      <c r="O201" s="198"/>
      <c r="P201" s="198"/>
      <c r="Q201" s="198"/>
      <c r="R201" s="198"/>
      <c r="S201" s="199"/>
    </row>
    <row r="202" spans="1:19" s="10" customFormat="1" ht="15.75" hidden="1">
      <c r="A202" s="38" t="s">
        <v>71</v>
      </c>
      <c r="B202" s="8">
        <v>224</v>
      </c>
      <c r="C202" s="56" t="s">
        <v>8</v>
      </c>
      <c r="D202" s="9">
        <v>0</v>
      </c>
      <c r="E202" s="9"/>
      <c r="F202" s="9"/>
      <c r="G202" s="23">
        <f t="shared" si="79"/>
        <v>0</v>
      </c>
      <c r="H202" s="9"/>
      <c r="I202" s="244"/>
      <c r="J202" s="189">
        <f t="shared" si="80"/>
        <v>0</v>
      </c>
      <c r="K202" s="198"/>
      <c r="L202" s="198"/>
      <c r="M202" s="198"/>
      <c r="N202" s="198"/>
      <c r="O202" s="198"/>
      <c r="P202" s="198"/>
      <c r="Q202" s="198"/>
      <c r="R202" s="198"/>
      <c r="S202" s="199"/>
    </row>
    <row r="203" spans="1:19" s="10" customFormat="1" ht="15.75">
      <c r="A203" s="38" t="s">
        <v>71</v>
      </c>
      <c r="B203" s="8">
        <v>225</v>
      </c>
      <c r="C203" s="56" t="s">
        <v>9</v>
      </c>
      <c r="D203" s="9">
        <v>463</v>
      </c>
      <c r="E203" s="9"/>
      <c r="F203" s="9"/>
      <c r="G203" s="23">
        <f t="shared" si="79"/>
        <v>463</v>
      </c>
      <c r="H203" s="9"/>
      <c r="I203" s="244">
        <v>11</v>
      </c>
      <c r="J203" s="189">
        <f t="shared" si="80"/>
        <v>1</v>
      </c>
      <c r="K203" s="198"/>
      <c r="L203" s="198">
        <v>1</v>
      </c>
      <c r="M203" s="198"/>
      <c r="N203" s="198"/>
      <c r="O203" s="198"/>
      <c r="P203" s="198"/>
      <c r="Q203" s="198"/>
      <c r="R203" s="198"/>
      <c r="S203" s="199"/>
    </row>
    <row r="204" spans="1:19" s="10" customFormat="1" ht="15.75">
      <c r="A204" s="38" t="s">
        <v>71</v>
      </c>
      <c r="B204" s="8">
        <v>226</v>
      </c>
      <c r="C204" s="56" t="s">
        <v>10</v>
      </c>
      <c r="D204" s="9">
        <v>2</v>
      </c>
      <c r="E204" s="9"/>
      <c r="F204" s="9"/>
      <c r="G204" s="23">
        <f t="shared" si="79"/>
        <v>2</v>
      </c>
      <c r="H204" s="9"/>
      <c r="I204" s="244">
        <v>55</v>
      </c>
      <c r="J204" s="189">
        <f t="shared" si="80"/>
        <v>1</v>
      </c>
      <c r="K204" s="198"/>
      <c r="L204" s="198">
        <v>1</v>
      </c>
      <c r="M204" s="198"/>
      <c r="N204" s="198"/>
      <c r="O204" s="198"/>
      <c r="P204" s="198"/>
      <c r="Q204" s="198"/>
      <c r="R204" s="198"/>
      <c r="S204" s="199"/>
    </row>
    <row r="205" spans="1:19" s="7" customFormat="1" ht="15.75">
      <c r="A205" s="40" t="s">
        <v>71</v>
      </c>
      <c r="B205" s="5">
        <v>290</v>
      </c>
      <c r="C205" s="57" t="s">
        <v>12</v>
      </c>
      <c r="D205" s="6">
        <v>0</v>
      </c>
      <c r="E205" s="6"/>
      <c r="F205" s="6"/>
      <c r="G205" s="23">
        <f t="shared" si="79"/>
        <v>0</v>
      </c>
      <c r="H205" s="6"/>
      <c r="I205" s="240">
        <v>43</v>
      </c>
      <c r="J205" s="188">
        <f t="shared" si="80"/>
        <v>1</v>
      </c>
      <c r="K205" s="196"/>
      <c r="L205" s="196">
        <v>1</v>
      </c>
      <c r="M205" s="196"/>
      <c r="N205" s="196"/>
      <c r="O205" s="196"/>
      <c r="P205" s="196"/>
      <c r="Q205" s="196"/>
      <c r="R205" s="196"/>
      <c r="S205" s="197"/>
    </row>
    <row r="206" spans="1:19" s="7" customFormat="1" ht="15.75">
      <c r="A206" s="40" t="s">
        <v>71</v>
      </c>
      <c r="B206" s="5">
        <v>300</v>
      </c>
      <c r="C206" s="57" t="s">
        <v>13</v>
      </c>
      <c r="D206" s="6">
        <f aca="true" t="shared" si="81" ref="D206:S206">SUM(D207:D208)</f>
        <v>0</v>
      </c>
      <c r="E206" s="6">
        <f t="shared" si="81"/>
        <v>0</v>
      </c>
      <c r="F206" s="6">
        <f t="shared" si="81"/>
        <v>0</v>
      </c>
      <c r="G206" s="6">
        <f t="shared" si="81"/>
        <v>0</v>
      </c>
      <c r="H206" s="6">
        <f t="shared" si="81"/>
        <v>0</v>
      </c>
      <c r="I206" s="6">
        <f t="shared" si="81"/>
        <v>68</v>
      </c>
      <c r="J206" s="188">
        <f t="shared" si="81"/>
        <v>2</v>
      </c>
      <c r="K206" s="196">
        <f t="shared" si="81"/>
        <v>0</v>
      </c>
      <c r="L206" s="196">
        <f t="shared" si="81"/>
        <v>2</v>
      </c>
      <c r="M206" s="196">
        <f t="shared" si="81"/>
        <v>0</v>
      </c>
      <c r="N206" s="196">
        <f t="shared" si="81"/>
        <v>0</v>
      </c>
      <c r="O206" s="196">
        <f t="shared" si="81"/>
        <v>0</v>
      </c>
      <c r="P206" s="196">
        <f t="shared" si="81"/>
        <v>0</v>
      </c>
      <c r="Q206" s="196">
        <f t="shared" si="81"/>
        <v>0</v>
      </c>
      <c r="R206" s="196">
        <f t="shared" si="81"/>
        <v>0</v>
      </c>
      <c r="S206" s="197">
        <f t="shared" si="81"/>
        <v>0</v>
      </c>
    </row>
    <row r="207" spans="1:19" s="10" customFormat="1" ht="15.75">
      <c r="A207" s="38" t="s">
        <v>71</v>
      </c>
      <c r="B207" s="8">
        <v>310</v>
      </c>
      <c r="C207" s="56" t="s">
        <v>14</v>
      </c>
      <c r="D207" s="9">
        <v>0</v>
      </c>
      <c r="E207" s="9"/>
      <c r="F207" s="9"/>
      <c r="G207" s="23">
        <f>SUM(D207:F207)</f>
        <v>0</v>
      </c>
      <c r="H207" s="9"/>
      <c r="I207" s="244">
        <v>47</v>
      </c>
      <c r="J207" s="189">
        <f>SUM(K207:S207)</f>
        <v>1</v>
      </c>
      <c r="K207" s="198"/>
      <c r="L207" s="198">
        <v>1</v>
      </c>
      <c r="M207" s="198"/>
      <c r="N207" s="198"/>
      <c r="O207" s="198"/>
      <c r="P207" s="198"/>
      <c r="Q207" s="198"/>
      <c r="R207" s="198"/>
      <c r="S207" s="199"/>
    </row>
    <row r="208" spans="1:19" s="10" customFormat="1" ht="15.75">
      <c r="A208" s="38" t="s">
        <v>71</v>
      </c>
      <c r="B208" s="8">
        <v>340</v>
      </c>
      <c r="C208" s="56" t="s">
        <v>15</v>
      </c>
      <c r="D208" s="9">
        <v>0</v>
      </c>
      <c r="E208" s="9"/>
      <c r="F208" s="9"/>
      <c r="G208" s="23">
        <f>SUM(D208:F208)</f>
        <v>0</v>
      </c>
      <c r="H208" s="9"/>
      <c r="I208" s="244">
        <v>21</v>
      </c>
      <c r="J208" s="189">
        <f>SUM(K208:S208)</f>
        <v>1</v>
      </c>
      <c r="K208" s="198"/>
      <c r="L208" s="198">
        <v>1</v>
      </c>
      <c r="M208" s="198"/>
      <c r="N208" s="198"/>
      <c r="O208" s="198"/>
      <c r="P208" s="198"/>
      <c r="Q208" s="198"/>
      <c r="R208" s="198"/>
      <c r="S208" s="199"/>
    </row>
    <row r="209" spans="1:19" s="29" customFormat="1" ht="15" customHeight="1">
      <c r="A209" s="369" t="s">
        <v>72</v>
      </c>
      <c r="B209" s="370"/>
      <c r="C209" s="370"/>
      <c r="D209" s="27">
        <f aca="true" t="shared" si="82" ref="D209:S209">SUM(D190,D198,D205,D206)</f>
        <v>3313</v>
      </c>
      <c r="E209" s="27">
        <f t="shared" si="82"/>
        <v>0</v>
      </c>
      <c r="F209" s="27">
        <f t="shared" si="82"/>
        <v>0</v>
      </c>
      <c r="G209" s="27">
        <f t="shared" si="82"/>
        <v>3313</v>
      </c>
      <c r="H209" s="27">
        <f t="shared" si="82"/>
        <v>0</v>
      </c>
      <c r="I209" s="27">
        <f t="shared" si="82"/>
        <v>6175</v>
      </c>
      <c r="J209" s="191">
        <f t="shared" si="82"/>
        <v>2773.4</v>
      </c>
      <c r="K209" s="209">
        <f t="shared" si="82"/>
        <v>0</v>
      </c>
      <c r="L209" s="209">
        <f t="shared" si="82"/>
        <v>915.4</v>
      </c>
      <c r="M209" s="209">
        <f t="shared" si="82"/>
        <v>0</v>
      </c>
      <c r="N209" s="209">
        <f t="shared" si="82"/>
        <v>0</v>
      </c>
      <c r="O209" s="209">
        <f t="shared" si="82"/>
        <v>1858</v>
      </c>
      <c r="P209" s="209">
        <f t="shared" si="82"/>
        <v>0</v>
      </c>
      <c r="Q209" s="209">
        <f t="shared" si="82"/>
        <v>0</v>
      </c>
      <c r="R209" s="209">
        <f t="shared" si="82"/>
        <v>0</v>
      </c>
      <c r="S209" s="210">
        <f t="shared" si="82"/>
        <v>0</v>
      </c>
    </row>
    <row r="210" spans="1:19" ht="33.75" customHeight="1" hidden="1">
      <c r="A210" s="388" t="s">
        <v>41</v>
      </c>
      <c r="B210" s="389"/>
      <c r="C210" s="389"/>
      <c r="D210" s="4"/>
      <c r="E210" s="4"/>
      <c r="F210" s="4"/>
      <c r="G210" s="4"/>
      <c r="H210" s="4"/>
      <c r="I210" s="4"/>
      <c r="J210" s="195"/>
      <c r="K210" s="219"/>
      <c r="L210" s="219"/>
      <c r="M210" s="219"/>
      <c r="N210" s="219"/>
      <c r="O210" s="219"/>
      <c r="P210" s="219"/>
      <c r="Q210" s="219"/>
      <c r="R210" s="219"/>
      <c r="S210" s="220"/>
    </row>
    <row r="211" spans="1:19" s="10" customFormat="1" ht="19.5" customHeight="1" hidden="1">
      <c r="A211" s="40" t="s">
        <v>33</v>
      </c>
      <c r="B211" s="5">
        <v>210</v>
      </c>
      <c r="C211" s="57" t="s">
        <v>30</v>
      </c>
      <c r="D211" s="20">
        <f aca="true" t="shared" si="83" ref="D211:L211">SUM(D212:D214)</f>
        <v>0</v>
      </c>
      <c r="E211" s="20">
        <f t="shared" si="83"/>
        <v>0</v>
      </c>
      <c r="F211" s="20">
        <f t="shared" si="83"/>
        <v>0</v>
      </c>
      <c r="G211" s="20">
        <f t="shared" si="83"/>
        <v>0</v>
      </c>
      <c r="H211" s="20">
        <f t="shared" si="83"/>
        <v>0</v>
      </c>
      <c r="I211" s="20">
        <f t="shared" si="83"/>
        <v>0</v>
      </c>
      <c r="J211" s="188">
        <f t="shared" si="83"/>
        <v>0</v>
      </c>
      <c r="K211" s="213">
        <f t="shared" si="83"/>
        <v>0</v>
      </c>
      <c r="L211" s="213">
        <f t="shared" si="83"/>
        <v>0</v>
      </c>
      <c r="M211" s="213"/>
      <c r="N211" s="213">
        <f aca="true" t="shared" si="84" ref="N211:S211">SUM(N212:N214)</f>
        <v>0</v>
      </c>
      <c r="O211" s="213">
        <f t="shared" si="84"/>
        <v>0</v>
      </c>
      <c r="P211" s="213">
        <f t="shared" si="84"/>
        <v>0</v>
      </c>
      <c r="Q211" s="213">
        <f t="shared" si="84"/>
        <v>0</v>
      </c>
      <c r="R211" s="213">
        <f t="shared" si="84"/>
        <v>0</v>
      </c>
      <c r="S211" s="214">
        <f t="shared" si="84"/>
        <v>0</v>
      </c>
    </row>
    <row r="212" spans="1:19" s="10" customFormat="1" ht="15.75" hidden="1">
      <c r="A212" s="38" t="s">
        <v>33</v>
      </c>
      <c r="B212" s="8">
        <v>211</v>
      </c>
      <c r="C212" s="56" t="s">
        <v>1</v>
      </c>
      <c r="D212" s="9"/>
      <c r="E212" s="9"/>
      <c r="F212" s="9"/>
      <c r="G212" s="9"/>
      <c r="H212" s="9"/>
      <c r="I212" s="9"/>
      <c r="J212" s="189"/>
      <c r="K212" s="198"/>
      <c r="L212" s="198"/>
      <c r="M212" s="198"/>
      <c r="N212" s="198"/>
      <c r="O212" s="198"/>
      <c r="P212" s="198"/>
      <c r="Q212" s="198"/>
      <c r="R212" s="198"/>
      <c r="S212" s="199"/>
    </row>
    <row r="213" spans="1:19" s="53" customFormat="1" ht="15.75" customHeight="1" hidden="1">
      <c r="A213" s="38" t="s">
        <v>33</v>
      </c>
      <c r="B213" s="8">
        <v>212</v>
      </c>
      <c r="C213" s="55" t="s">
        <v>2</v>
      </c>
      <c r="D213" s="21"/>
      <c r="E213" s="21"/>
      <c r="F213" s="21"/>
      <c r="G213" s="21"/>
      <c r="H213" s="21"/>
      <c r="I213" s="21"/>
      <c r="J213" s="189"/>
      <c r="K213" s="215"/>
      <c r="L213" s="215"/>
      <c r="M213" s="215"/>
      <c r="N213" s="215"/>
      <c r="O213" s="215"/>
      <c r="P213" s="215"/>
      <c r="Q213" s="215"/>
      <c r="R213" s="215"/>
      <c r="S213" s="216"/>
    </row>
    <row r="214" spans="1:19" s="10" customFormat="1" ht="15.75" hidden="1">
      <c r="A214" s="38" t="s">
        <v>33</v>
      </c>
      <c r="B214" s="8">
        <v>213</v>
      </c>
      <c r="C214" s="56" t="s">
        <v>3</v>
      </c>
      <c r="D214" s="9"/>
      <c r="E214" s="9"/>
      <c r="F214" s="9"/>
      <c r="G214" s="9"/>
      <c r="H214" s="9"/>
      <c r="I214" s="9"/>
      <c r="J214" s="189"/>
      <c r="K214" s="198"/>
      <c r="L214" s="198"/>
      <c r="M214" s="198"/>
      <c r="N214" s="198"/>
      <c r="O214" s="198"/>
      <c r="P214" s="198"/>
      <c r="Q214" s="198"/>
      <c r="R214" s="198"/>
      <c r="S214" s="199"/>
    </row>
    <row r="215" spans="1:19" s="10" customFormat="1" ht="15.75" hidden="1">
      <c r="A215" s="40" t="s">
        <v>73</v>
      </c>
      <c r="B215" s="5">
        <v>220</v>
      </c>
      <c r="C215" s="57" t="s">
        <v>4</v>
      </c>
      <c r="D215" s="6">
        <f aca="true" t="shared" si="85" ref="D215:L215">SUM(D216:D221)</f>
        <v>0</v>
      </c>
      <c r="E215" s="6">
        <f t="shared" si="85"/>
        <v>0</v>
      </c>
      <c r="F215" s="6">
        <f t="shared" si="85"/>
        <v>0</v>
      </c>
      <c r="G215" s="6">
        <f t="shared" si="85"/>
        <v>0</v>
      </c>
      <c r="H215" s="6">
        <f t="shared" si="85"/>
        <v>0</v>
      </c>
      <c r="I215" s="6">
        <f t="shared" si="85"/>
        <v>0</v>
      </c>
      <c r="J215" s="188">
        <f t="shared" si="85"/>
        <v>0</v>
      </c>
      <c r="K215" s="196">
        <f t="shared" si="85"/>
        <v>0</v>
      </c>
      <c r="L215" s="196">
        <f t="shared" si="85"/>
        <v>0</v>
      </c>
      <c r="M215" s="196"/>
      <c r="N215" s="196">
        <f aca="true" t="shared" si="86" ref="N215:S215">SUM(N216:N221)</f>
        <v>0</v>
      </c>
      <c r="O215" s="196">
        <f t="shared" si="86"/>
        <v>0</v>
      </c>
      <c r="P215" s="196">
        <f t="shared" si="86"/>
        <v>0</v>
      </c>
      <c r="Q215" s="196">
        <f t="shared" si="86"/>
        <v>0</v>
      </c>
      <c r="R215" s="196">
        <f t="shared" si="86"/>
        <v>0</v>
      </c>
      <c r="S215" s="197">
        <f t="shared" si="86"/>
        <v>0</v>
      </c>
    </row>
    <row r="216" spans="1:19" s="10" customFormat="1" ht="15.75" hidden="1">
      <c r="A216" s="38" t="s">
        <v>33</v>
      </c>
      <c r="B216" s="8">
        <v>221</v>
      </c>
      <c r="C216" s="56" t="s">
        <v>5</v>
      </c>
      <c r="D216" s="9"/>
      <c r="E216" s="9"/>
      <c r="F216" s="9"/>
      <c r="G216" s="9"/>
      <c r="H216" s="9"/>
      <c r="I216" s="9"/>
      <c r="J216" s="189"/>
      <c r="K216" s="198"/>
      <c r="L216" s="198"/>
      <c r="M216" s="198"/>
      <c r="N216" s="198"/>
      <c r="O216" s="198"/>
      <c r="P216" s="198"/>
      <c r="Q216" s="198"/>
      <c r="R216" s="198"/>
      <c r="S216" s="199"/>
    </row>
    <row r="217" spans="1:19" s="53" customFormat="1" ht="15.75" customHeight="1" hidden="1">
      <c r="A217" s="38" t="s">
        <v>33</v>
      </c>
      <c r="B217" s="8">
        <v>222</v>
      </c>
      <c r="C217" s="56" t="s">
        <v>6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189">
        <f aca="true" t="shared" si="87" ref="J217:J222">SUM(K217:S217)</f>
        <v>0</v>
      </c>
      <c r="K217" s="215"/>
      <c r="L217" s="215"/>
      <c r="M217" s="215"/>
      <c r="N217" s="215"/>
      <c r="O217" s="215"/>
      <c r="P217" s="215"/>
      <c r="Q217" s="215"/>
      <c r="R217" s="215"/>
      <c r="S217" s="216"/>
    </row>
    <row r="218" spans="1:19" s="10" customFormat="1" ht="15.75" hidden="1">
      <c r="A218" s="38" t="s">
        <v>33</v>
      </c>
      <c r="B218" s="8">
        <v>223</v>
      </c>
      <c r="C218" s="56" t="s">
        <v>7</v>
      </c>
      <c r="D218" s="18"/>
      <c r="E218" s="18"/>
      <c r="F218" s="18"/>
      <c r="G218" s="18"/>
      <c r="H218" s="18"/>
      <c r="I218" s="18"/>
      <c r="J218" s="189">
        <f t="shared" si="87"/>
        <v>0</v>
      </c>
      <c r="K218" s="198"/>
      <c r="L218" s="198"/>
      <c r="M218" s="198"/>
      <c r="N218" s="198"/>
      <c r="O218" s="198"/>
      <c r="P218" s="198"/>
      <c r="Q218" s="198"/>
      <c r="R218" s="198"/>
      <c r="S218" s="199"/>
    </row>
    <row r="219" spans="1:19" s="10" customFormat="1" ht="15.75" hidden="1">
      <c r="A219" s="38" t="s">
        <v>33</v>
      </c>
      <c r="B219" s="8">
        <v>224</v>
      </c>
      <c r="C219" s="56" t="s">
        <v>8</v>
      </c>
      <c r="D219" s="18"/>
      <c r="E219" s="18"/>
      <c r="F219" s="18"/>
      <c r="G219" s="18"/>
      <c r="H219" s="18"/>
      <c r="I219" s="18"/>
      <c r="J219" s="189">
        <f t="shared" si="87"/>
        <v>0</v>
      </c>
      <c r="K219" s="198"/>
      <c r="L219" s="198"/>
      <c r="M219" s="198"/>
      <c r="N219" s="198"/>
      <c r="O219" s="198"/>
      <c r="P219" s="198"/>
      <c r="Q219" s="198"/>
      <c r="R219" s="198"/>
      <c r="S219" s="199"/>
    </row>
    <row r="220" spans="1:19" s="10" customFormat="1" ht="15.75" hidden="1">
      <c r="A220" s="38" t="s">
        <v>33</v>
      </c>
      <c r="B220" s="8">
        <v>225</v>
      </c>
      <c r="C220" s="56" t="s">
        <v>9</v>
      </c>
      <c r="D220" s="18"/>
      <c r="E220" s="18"/>
      <c r="F220" s="18"/>
      <c r="G220" s="18"/>
      <c r="H220" s="18"/>
      <c r="I220" s="18"/>
      <c r="J220" s="189">
        <f t="shared" si="87"/>
        <v>0</v>
      </c>
      <c r="K220" s="198"/>
      <c r="L220" s="198"/>
      <c r="M220" s="198"/>
      <c r="N220" s="198"/>
      <c r="O220" s="198"/>
      <c r="P220" s="198"/>
      <c r="Q220" s="198"/>
      <c r="R220" s="198"/>
      <c r="S220" s="199"/>
    </row>
    <row r="221" spans="1:19" s="53" customFormat="1" ht="15.75" customHeight="1" hidden="1">
      <c r="A221" s="38" t="s">
        <v>33</v>
      </c>
      <c r="B221" s="8">
        <v>226</v>
      </c>
      <c r="C221" s="9" t="s">
        <v>10</v>
      </c>
      <c r="D221" s="21"/>
      <c r="E221" s="21"/>
      <c r="F221" s="21"/>
      <c r="G221" s="21"/>
      <c r="H221" s="21"/>
      <c r="I221" s="21"/>
      <c r="J221" s="189">
        <f t="shared" si="87"/>
        <v>0</v>
      </c>
      <c r="K221" s="215"/>
      <c r="L221" s="215"/>
      <c r="M221" s="215"/>
      <c r="N221" s="215"/>
      <c r="O221" s="215"/>
      <c r="P221" s="215"/>
      <c r="Q221" s="215"/>
      <c r="R221" s="215"/>
      <c r="S221" s="216"/>
    </row>
    <row r="222" spans="1:19" s="7" customFormat="1" ht="12" customHeight="1" hidden="1">
      <c r="A222" s="40" t="s">
        <v>33</v>
      </c>
      <c r="B222" s="5">
        <v>290</v>
      </c>
      <c r="C222" s="60" t="s">
        <v>12</v>
      </c>
      <c r="D222" s="6"/>
      <c r="E222" s="6"/>
      <c r="F222" s="6"/>
      <c r="G222" s="6"/>
      <c r="H222" s="6"/>
      <c r="I222" s="6"/>
      <c r="J222" s="189">
        <f t="shared" si="87"/>
        <v>0</v>
      </c>
      <c r="K222" s="196"/>
      <c r="L222" s="196"/>
      <c r="M222" s="196"/>
      <c r="N222" s="196"/>
      <c r="O222" s="196"/>
      <c r="P222" s="196"/>
      <c r="Q222" s="196"/>
      <c r="R222" s="196"/>
      <c r="S222" s="197"/>
    </row>
    <row r="223" spans="1:19" s="50" customFormat="1" ht="18.75">
      <c r="A223" s="375" t="s">
        <v>46</v>
      </c>
      <c r="B223" s="376"/>
      <c r="C223" s="377"/>
      <c r="D223" s="30"/>
      <c r="E223" s="30"/>
      <c r="F223" s="30"/>
      <c r="G223" s="30"/>
      <c r="H223" s="30"/>
      <c r="I223" s="30"/>
      <c r="J223" s="191"/>
      <c r="K223" s="185"/>
      <c r="L223" s="185"/>
      <c r="M223" s="185"/>
      <c r="N223" s="185"/>
      <c r="O223" s="185"/>
      <c r="P223" s="185"/>
      <c r="Q223" s="185"/>
      <c r="R223" s="185"/>
      <c r="S223" s="186"/>
    </row>
    <row r="224" spans="1:19" s="91" customFormat="1" ht="32.25" customHeight="1" hidden="1">
      <c r="A224" s="90" t="s">
        <v>141</v>
      </c>
      <c r="B224" s="131" t="s">
        <v>120</v>
      </c>
      <c r="C224" s="57" t="s">
        <v>44</v>
      </c>
      <c r="D224" s="20">
        <v>0</v>
      </c>
      <c r="E224" s="20"/>
      <c r="F224" s="20"/>
      <c r="G224" s="83">
        <f>SUM(D224:F224)</f>
        <v>0</v>
      </c>
      <c r="H224" s="20"/>
      <c r="I224" s="20"/>
      <c r="J224" s="188">
        <f>SUM(K224:S224)</f>
        <v>0</v>
      </c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51" customFormat="1" ht="15.75">
      <c r="A225" s="42" t="s">
        <v>47</v>
      </c>
      <c r="B225" s="22" t="s">
        <v>48</v>
      </c>
      <c r="C225" s="33" t="s">
        <v>74</v>
      </c>
      <c r="D225" s="21"/>
      <c r="E225" s="21"/>
      <c r="F225" s="21"/>
      <c r="G225" s="23">
        <f>SUM(D225:F225)</f>
        <v>0</v>
      </c>
      <c r="H225" s="21"/>
      <c r="I225" s="245">
        <v>56</v>
      </c>
      <c r="J225" s="189"/>
      <c r="K225" s="215"/>
      <c r="L225" s="215"/>
      <c r="M225" s="215"/>
      <c r="N225" s="215"/>
      <c r="O225" s="215"/>
      <c r="P225" s="215"/>
      <c r="Q225" s="215"/>
      <c r="R225" s="215"/>
      <c r="S225" s="216"/>
    </row>
    <row r="226" spans="1:19" s="51" customFormat="1" ht="15.75" customHeight="1">
      <c r="A226" s="42" t="s">
        <v>47</v>
      </c>
      <c r="B226" s="22" t="s">
        <v>37</v>
      </c>
      <c r="C226" s="33" t="s">
        <v>74</v>
      </c>
      <c r="D226" s="21"/>
      <c r="E226" s="21"/>
      <c r="F226" s="21"/>
      <c r="G226" s="23">
        <f>SUM(D226:F226)</f>
        <v>0</v>
      </c>
      <c r="H226" s="21"/>
      <c r="I226" s="245">
        <v>7</v>
      </c>
      <c r="J226" s="189"/>
      <c r="K226" s="215"/>
      <c r="L226" s="215"/>
      <c r="M226" s="215"/>
      <c r="N226" s="215"/>
      <c r="O226" s="215"/>
      <c r="P226" s="215"/>
      <c r="Q226" s="215"/>
      <c r="R226" s="215"/>
      <c r="S226" s="216"/>
    </row>
    <row r="227" spans="1:19" s="51" customFormat="1" ht="15.75" hidden="1">
      <c r="A227" s="42" t="s">
        <v>47</v>
      </c>
      <c r="B227" s="22" t="s">
        <v>55</v>
      </c>
      <c r="C227" s="33" t="s">
        <v>74</v>
      </c>
      <c r="D227" s="21"/>
      <c r="E227" s="21"/>
      <c r="F227" s="21"/>
      <c r="G227" s="23">
        <f>SUM(D227:F227)</f>
        <v>0</v>
      </c>
      <c r="H227" s="21"/>
      <c r="I227" s="21"/>
      <c r="J227" s="189"/>
      <c r="K227" s="215"/>
      <c r="L227" s="215"/>
      <c r="M227" s="215"/>
      <c r="N227" s="215"/>
      <c r="O227" s="215"/>
      <c r="P227" s="215"/>
      <c r="Q227" s="215"/>
      <c r="R227" s="215"/>
      <c r="S227" s="216"/>
    </row>
    <row r="228" spans="1:19" s="52" customFormat="1" ht="18.75">
      <c r="A228" s="369" t="s">
        <v>49</v>
      </c>
      <c r="B228" s="370"/>
      <c r="C228" s="370"/>
      <c r="D228" s="27">
        <f aca="true" t="shared" si="88" ref="D228:S228">SUM(D224:D227)</f>
        <v>0</v>
      </c>
      <c r="E228" s="27">
        <f t="shared" si="88"/>
        <v>0</v>
      </c>
      <c r="F228" s="27">
        <f t="shared" si="88"/>
        <v>0</v>
      </c>
      <c r="G228" s="27">
        <f t="shared" si="88"/>
        <v>0</v>
      </c>
      <c r="H228" s="27">
        <f t="shared" si="88"/>
        <v>0</v>
      </c>
      <c r="I228" s="27">
        <f t="shared" si="88"/>
        <v>63</v>
      </c>
      <c r="J228" s="191">
        <f t="shared" si="88"/>
        <v>0</v>
      </c>
      <c r="K228" s="209">
        <f t="shared" si="88"/>
        <v>0</v>
      </c>
      <c r="L228" s="209">
        <f t="shared" si="88"/>
        <v>0</v>
      </c>
      <c r="M228" s="209">
        <f t="shared" si="88"/>
        <v>0</v>
      </c>
      <c r="N228" s="209">
        <f t="shared" si="88"/>
        <v>0</v>
      </c>
      <c r="O228" s="209">
        <f t="shared" si="88"/>
        <v>0</v>
      </c>
      <c r="P228" s="209">
        <f t="shared" si="88"/>
        <v>0</v>
      </c>
      <c r="Q228" s="209">
        <f t="shared" si="88"/>
        <v>0</v>
      </c>
      <c r="R228" s="209">
        <f t="shared" si="88"/>
        <v>0</v>
      </c>
      <c r="S228" s="210">
        <f t="shared" si="88"/>
        <v>0</v>
      </c>
    </row>
    <row r="229" spans="1:19" ht="19.5" customHeight="1">
      <c r="A229" s="34" t="s">
        <v>98</v>
      </c>
      <c r="B229" s="3"/>
      <c r="C229" s="4"/>
      <c r="D229" s="4"/>
      <c r="E229" s="4"/>
      <c r="F229" s="4"/>
      <c r="G229" s="4"/>
      <c r="H229" s="4"/>
      <c r="I229" s="4"/>
      <c r="J229" s="195"/>
      <c r="K229" s="219"/>
      <c r="L229" s="219"/>
      <c r="M229" s="219"/>
      <c r="N229" s="219"/>
      <c r="O229" s="219"/>
      <c r="P229" s="219"/>
      <c r="Q229" s="219"/>
      <c r="R229" s="219"/>
      <c r="S229" s="220"/>
    </row>
    <row r="230" spans="1:19" ht="19.5" customHeight="1" hidden="1">
      <c r="A230" s="38" t="s">
        <v>99</v>
      </c>
      <c r="B230" s="72">
        <v>212</v>
      </c>
      <c r="C230" s="71" t="s">
        <v>2</v>
      </c>
      <c r="D230" s="71">
        <v>0</v>
      </c>
      <c r="E230" s="71">
        <v>0</v>
      </c>
      <c r="F230" s="71">
        <v>0</v>
      </c>
      <c r="G230" s="71">
        <v>0</v>
      </c>
      <c r="H230" s="71">
        <v>0</v>
      </c>
      <c r="I230" s="71">
        <v>0</v>
      </c>
      <c r="J230" s="189">
        <f aca="true" t="shared" si="89" ref="J230:J236">SUM(K230:S230)</f>
        <v>0</v>
      </c>
      <c r="K230" s="225"/>
      <c r="L230" s="225"/>
      <c r="M230" s="225"/>
      <c r="N230" s="225"/>
      <c r="O230" s="225"/>
      <c r="P230" s="225"/>
      <c r="Q230" s="225"/>
      <c r="R230" s="225"/>
      <c r="S230" s="226"/>
    </row>
    <row r="231" spans="1:19" ht="19.5" customHeight="1">
      <c r="A231" s="38" t="s">
        <v>99</v>
      </c>
      <c r="B231" s="72">
        <v>222</v>
      </c>
      <c r="C231" s="71" t="s">
        <v>6</v>
      </c>
      <c r="D231" s="71">
        <v>0</v>
      </c>
      <c r="E231" s="71">
        <v>0</v>
      </c>
      <c r="F231" s="71">
        <v>0</v>
      </c>
      <c r="G231" s="23">
        <f aca="true" t="shared" si="90" ref="G231:G236">SUM(D231:F231)</f>
        <v>0</v>
      </c>
      <c r="H231" s="71">
        <v>0</v>
      </c>
      <c r="I231" s="243">
        <v>78</v>
      </c>
      <c r="J231" s="189">
        <f t="shared" si="89"/>
        <v>0</v>
      </c>
      <c r="K231" s="227"/>
      <c r="L231" s="225"/>
      <c r="M231" s="225"/>
      <c r="N231" s="225"/>
      <c r="O231" s="225"/>
      <c r="P231" s="225"/>
      <c r="Q231" s="225"/>
      <c r="R231" s="225"/>
      <c r="S231" s="226"/>
    </row>
    <row r="232" spans="1:19" ht="19.5" customHeight="1">
      <c r="A232" s="38" t="s">
        <v>99</v>
      </c>
      <c r="B232" s="72">
        <v>290</v>
      </c>
      <c r="C232" s="71" t="s">
        <v>12</v>
      </c>
      <c r="D232" s="71">
        <v>0</v>
      </c>
      <c r="E232" s="71"/>
      <c r="F232" s="71"/>
      <c r="G232" s="23">
        <f t="shared" si="90"/>
        <v>0</v>
      </c>
      <c r="H232" s="71">
        <v>0</v>
      </c>
      <c r="I232" s="243">
        <v>14</v>
      </c>
      <c r="J232" s="189">
        <f t="shared" si="89"/>
        <v>1</v>
      </c>
      <c r="K232" s="227">
        <v>1</v>
      </c>
      <c r="L232" s="225"/>
      <c r="M232" s="225"/>
      <c r="N232" s="225"/>
      <c r="O232" s="225"/>
      <c r="P232" s="225"/>
      <c r="Q232" s="225"/>
      <c r="R232" s="225"/>
      <c r="S232" s="226"/>
    </row>
    <row r="233" spans="1:19" ht="19.5" customHeight="1" hidden="1">
      <c r="A233" s="38" t="s">
        <v>99</v>
      </c>
      <c r="B233" s="72"/>
      <c r="C233" s="71"/>
      <c r="D233" s="70"/>
      <c r="E233" s="70"/>
      <c r="F233" s="70"/>
      <c r="G233" s="23">
        <f t="shared" si="90"/>
        <v>0</v>
      </c>
      <c r="H233" s="70"/>
      <c r="I233" s="70"/>
      <c r="J233" s="189">
        <f t="shared" si="89"/>
        <v>0</v>
      </c>
      <c r="K233" s="228"/>
      <c r="L233" s="225"/>
      <c r="M233" s="225"/>
      <c r="N233" s="225"/>
      <c r="O233" s="225"/>
      <c r="P233" s="225"/>
      <c r="Q233" s="225"/>
      <c r="R233" s="225"/>
      <c r="S233" s="226"/>
    </row>
    <row r="234" spans="1:19" s="76" customFormat="1" ht="19.5" customHeight="1">
      <c r="A234" s="40" t="s">
        <v>99</v>
      </c>
      <c r="B234" s="73">
        <v>300</v>
      </c>
      <c r="C234" s="74" t="s">
        <v>13</v>
      </c>
      <c r="D234" s="77">
        <f>SUM(D235:D236)</f>
        <v>0</v>
      </c>
      <c r="E234" s="77">
        <f>SUM(E235:E236)</f>
        <v>0</v>
      </c>
      <c r="F234" s="77">
        <f>SUM(F235:F236)</f>
        <v>0</v>
      </c>
      <c r="G234" s="23">
        <f t="shared" si="90"/>
        <v>0</v>
      </c>
      <c r="H234" s="77">
        <f>SUM(H235:H236)</f>
        <v>0</v>
      </c>
      <c r="I234" s="77">
        <f>SUM(I235:I236)</f>
        <v>50</v>
      </c>
      <c r="J234" s="189">
        <f t="shared" si="89"/>
        <v>0</v>
      </c>
      <c r="K234" s="229"/>
      <c r="L234" s="230"/>
      <c r="M234" s="230"/>
      <c r="N234" s="230"/>
      <c r="O234" s="230"/>
      <c r="P234" s="230"/>
      <c r="Q234" s="230"/>
      <c r="R234" s="230"/>
      <c r="S234" s="231"/>
    </row>
    <row r="235" spans="1:19" s="10" customFormat="1" ht="20.25" customHeight="1">
      <c r="A235" s="38" t="s">
        <v>99</v>
      </c>
      <c r="B235" s="8">
        <v>310</v>
      </c>
      <c r="C235" s="56" t="s">
        <v>14</v>
      </c>
      <c r="D235" s="18">
        <v>0</v>
      </c>
      <c r="E235" s="18">
        <v>0</v>
      </c>
      <c r="F235" s="18">
        <v>0</v>
      </c>
      <c r="G235" s="23">
        <f t="shared" si="90"/>
        <v>0</v>
      </c>
      <c r="H235" s="18"/>
      <c r="I235" s="238">
        <v>50</v>
      </c>
      <c r="J235" s="189">
        <f t="shared" si="89"/>
        <v>0</v>
      </c>
      <c r="K235" s="198"/>
      <c r="L235" s="198"/>
      <c r="M235" s="198"/>
      <c r="N235" s="198"/>
      <c r="O235" s="198"/>
      <c r="P235" s="198"/>
      <c r="Q235" s="198"/>
      <c r="R235" s="198"/>
      <c r="S235" s="199"/>
    </row>
    <row r="236" spans="1:19" s="10" customFormat="1" ht="20.25" customHeight="1" hidden="1">
      <c r="A236" s="38" t="s">
        <v>99</v>
      </c>
      <c r="B236" s="8">
        <v>340</v>
      </c>
      <c r="C236" s="56" t="s">
        <v>15</v>
      </c>
      <c r="D236" s="18">
        <v>0</v>
      </c>
      <c r="E236" s="18">
        <v>0</v>
      </c>
      <c r="F236" s="18">
        <v>0</v>
      </c>
      <c r="G236" s="23">
        <f t="shared" si="90"/>
        <v>0</v>
      </c>
      <c r="H236" s="18"/>
      <c r="I236" s="18"/>
      <c r="J236" s="189">
        <f t="shared" si="89"/>
        <v>0</v>
      </c>
      <c r="K236" s="198"/>
      <c r="L236" s="198"/>
      <c r="M236" s="198"/>
      <c r="N236" s="198"/>
      <c r="O236" s="198"/>
      <c r="P236" s="198"/>
      <c r="Q236" s="198"/>
      <c r="R236" s="198"/>
      <c r="S236" s="199"/>
    </row>
    <row r="237" spans="1:19" s="29" customFormat="1" ht="18.75">
      <c r="A237" s="369" t="s">
        <v>35</v>
      </c>
      <c r="B237" s="370"/>
      <c r="C237" s="370"/>
      <c r="D237" s="26">
        <f aca="true" t="shared" si="91" ref="D237:S237">SUM(D230:D234)</f>
        <v>0</v>
      </c>
      <c r="E237" s="26">
        <f t="shared" si="91"/>
        <v>0</v>
      </c>
      <c r="F237" s="26">
        <f t="shared" si="91"/>
        <v>0</v>
      </c>
      <c r="G237" s="26">
        <f t="shared" si="91"/>
        <v>0</v>
      </c>
      <c r="H237" s="26">
        <f t="shared" si="91"/>
        <v>0</v>
      </c>
      <c r="I237" s="26">
        <f t="shared" si="91"/>
        <v>142</v>
      </c>
      <c r="J237" s="191">
        <f t="shared" si="91"/>
        <v>1</v>
      </c>
      <c r="K237" s="209">
        <f t="shared" si="91"/>
        <v>1</v>
      </c>
      <c r="L237" s="209">
        <f t="shared" si="91"/>
        <v>0</v>
      </c>
      <c r="M237" s="209">
        <f t="shared" si="91"/>
        <v>0</v>
      </c>
      <c r="N237" s="209">
        <f t="shared" si="91"/>
        <v>0</v>
      </c>
      <c r="O237" s="209">
        <f t="shared" si="91"/>
        <v>0</v>
      </c>
      <c r="P237" s="209">
        <f t="shared" si="91"/>
        <v>0</v>
      </c>
      <c r="Q237" s="209">
        <f t="shared" si="91"/>
        <v>0</v>
      </c>
      <c r="R237" s="209">
        <f t="shared" si="91"/>
        <v>0</v>
      </c>
      <c r="S237" s="210">
        <f t="shared" si="91"/>
        <v>0</v>
      </c>
    </row>
    <row r="238" spans="1:19" s="29" customFormat="1" ht="18.75">
      <c r="A238" s="375" t="s">
        <v>169</v>
      </c>
      <c r="B238" s="376"/>
      <c r="C238" s="377"/>
      <c r="D238" s="32"/>
      <c r="E238" s="32"/>
      <c r="F238" s="32"/>
      <c r="G238" s="32"/>
      <c r="H238" s="32"/>
      <c r="I238" s="32"/>
      <c r="J238" s="191"/>
      <c r="K238" s="185"/>
      <c r="L238" s="185"/>
      <c r="M238" s="185"/>
      <c r="N238" s="185"/>
      <c r="O238" s="185"/>
      <c r="P238" s="185"/>
      <c r="Q238" s="185"/>
      <c r="R238" s="185"/>
      <c r="S238" s="186"/>
    </row>
    <row r="239" spans="1:19" s="29" customFormat="1" ht="18.75">
      <c r="A239" s="42" t="s">
        <v>171</v>
      </c>
      <c r="B239" s="22" t="s">
        <v>172</v>
      </c>
      <c r="C239" s="56" t="s">
        <v>11</v>
      </c>
      <c r="D239" s="23"/>
      <c r="E239" s="23"/>
      <c r="F239" s="23"/>
      <c r="G239" s="23"/>
      <c r="H239" s="23"/>
      <c r="I239" s="23"/>
      <c r="J239" s="191">
        <f>SUM(K239:S239)</f>
        <v>10</v>
      </c>
      <c r="K239" s="232">
        <v>10</v>
      </c>
      <c r="L239" s="232"/>
      <c r="M239" s="232"/>
      <c r="N239" s="232"/>
      <c r="O239" s="232"/>
      <c r="P239" s="232"/>
      <c r="Q239" s="232"/>
      <c r="R239" s="232"/>
      <c r="S239" s="233"/>
    </row>
    <row r="240" spans="1:19" s="29" customFormat="1" ht="18.75">
      <c r="A240" s="369" t="s">
        <v>101</v>
      </c>
      <c r="B240" s="370"/>
      <c r="C240" s="370"/>
      <c r="D240" s="26">
        <f aca="true" t="shared" si="92" ref="D240:S240">SUM(D239:D239)</f>
        <v>0</v>
      </c>
      <c r="E240" s="26">
        <f t="shared" si="92"/>
        <v>0</v>
      </c>
      <c r="F240" s="26">
        <f t="shared" si="92"/>
        <v>0</v>
      </c>
      <c r="G240" s="26">
        <f t="shared" si="92"/>
        <v>0</v>
      </c>
      <c r="H240" s="26">
        <f t="shared" si="92"/>
        <v>0</v>
      </c>
      <c r="I240" s="26">
        <f t="shared" si="92"/>
        <v>0</v>
      </c>
      <c r="J240" s="191">
        <f t="shared" si="92"/>
        <v>10</v>
      </c>
      <c r="K240" s="209">
        <f t="shared" si="92"/>
        <v>10</v>
      </c>
      <c r="L240" s="209">
        <f t="shared" si="92"/>
        <v>0</v>
      </c>
      <c r="M240" s="209">
        <f t="shared" si="92"/>
        <v>0</v>
      </c>
      <c r="N240" s="209">
        <f t="shared" si="92"/>
        <v>0</v>
      </c>
      <c r="O240" s="209">
        <f t="shared" si="92"/>
        <v>0</v>
      </c>
      <c r="P240" s="209">
        <f t="shared" si="92"/>
        <v>0</v>
      </c>
      <c r="Q240" s="209">
        <f t="shared" si="92"/>
        <v>0</v>
      </c>
      <c r="R240" s="209">
        <f t="shared" si="92"/>
        <v>0</v>
      </c>
      <c r="S240" s="210">
        <f t="shared" si="92"/>
        <v>0</v>
      </c>
    </row>
    <row r="241" spans="1:19" s="28" customFormat="1" ht="22.5" customHeight="1">
      <c r="A241" s="43"/>
      <c r="B241" s="31"/>
      <c r="C241" s="30" t="s">
        <v>40</v>
      </c>
      <c r="D241" s="32">
        <f aca="true" t="shared" si="93" ref="D241:S241">SUM(D99,D115,D175,D188,D228,D237,D132,D122,D209,D180,D240)</f>
        <v>11643</v>
      </c>
      <c r="E241" s="32">
        <f t="shared" si="93"/>
        <v>0</v>
      </c>
      <c r="F241" s="32">
        <f t="shared" si="93"/>
        <v>0</v>
      </c>
      <c r="G241" s="32">
        <f t="shared" si="93"/>
        <v>11634</v>
      </c>
      <c r="H241" s="32">
        <f t="shared" si="93"/>
        <v>0</v>
      </c>
      <c r="I241" s="32">
        <f t="shared" si="93"/>
        <v>25341</v>
      </c>
      <c r="J241" s="185">
        <f t="shared" si="93"/>
        <v>7663.799999999999</v>
      </c>
      <c r="K241" s="185">
        <f t="shared" si="93"/>
        <v>714.7</v>
      </c>
      <c r="L241" s="185">
        <f t="shared" si="93"/>
        <v>2767.1</v>
      </c>
      <c r="M241" s="185">
        <f t="shared" si="93"/>
        <v>1890</v>
      </c>
      <c r="N241" s="185">
        <f t="shared" si="93"/>
        <v>0</v>
      </c>
      <c r="O241" s="185">
        <f t="shared" si="93"/>
        <v>2197</v>
      </c>
      <c r="P241" s="185">
        <f t="shared" si="93"/>
        <v>0</v>
      </c>
      <c r="Q241" s="185">
        <f t="shared" si="93"/>
        <v>0</v>
      </c>
      <c r="R241" s="185">
        <f t="shared" si="93"/>
        <v>0</v>
      </c>
      <c r="S241" s="186">
        <f t="shared" si="93"/>
        <v>95</v>
      </c>
    </row>
    <row r="242" spans="1:19" s="10" customFormat="1" ht="17.25" customHeight="1">
      <c r="A242" s="44"/>
      <c r="B242" s="8">
        <v>211</v>
      </c>
      <c r="C242" s="56" t="s">
        <v>1</v>
      </c>
      <c r="D242" s="18">
        <f aca="true" t="shared" si="94" ref="D242:S242">SUM(D31,D35,D52,D102,D191,D212,D75,D125)</f>
        <v>5098</v>
      </c>
      <c r="E242" s="18">
        <f t="shared" si="94"/>
        <v>0</v>
      </c>
      <c r="F242" s="18">
        <f t="shared" si="94"/>
        <v>0</v>
      </c>
      <c r="G242" s="18">
        <f t="shared" si="94"/>
        <v>5098</v>
      </c>
      <c r="H242" s="18">
        <f t="shared" si="94"/>
        <v>0</v>
      </c>
      <c r="I242" s="18">
        <f t="shared" si="94"/>
        <v>11112</v>
      </c>
      <c r="J242" s="189">
        <f t="shared" si="94"/>
        <v>5405</v>
      </c>
      <c r="K242" s="198">
        <f t="shared" si="94"/>
        <v>40</v>
      </c>
      <c r="L242" s="198">
        <f t="shared" si="94"/>
        <v>2100</v>
      </c>
      <c r="M242" s="198">
        <f t="shared" si="94"/>
        <v>1554</v>
      </c>
      <c r="N242" s="198">
        <f t="shared" si="94"/>
        <v>0</v>
      </c>
      <c r="O242" s="198">
        <f t="shared" si="94"/>
        <v>1647</v>
      </c>
      <c r="P242" s="198">
        <f t="shared" si="94"/>
        <v>0</v>
      </c>
      <c r="Q242" s="198">
        <f t="shared" si="94"/>
        <v>0</v>
      </c>
      <c r="R242" s="198">
        <f t="shared" si="94"/>
        <v>0</v>
      </c>
      <c r="S242" s="199">
        <f t="shared" si="94"/>
        <v>64</v>
      </c>
    </row>
    <row r="243" spans="1:19" s="10" customFormat="1" ht="15.75">
      <c r="A243" s="44"/>
      <c r="B243" s="8">
        <v>212</v>
      </c>
      <c r="C243" s="56" t="s">
        <v>2</v>
      </c>
      <c r="D243" s="18">
        <f aca="true" t="shared" si="95" ref="D243:S243">SUM(D55,D103,D213,D194,D76,D36,D182,D230,)</f>
        <v>0</v>
      </c>
      <c r="E243" s="18">
        <f t="shared" si="95"/>
        <v>0</v>
      </c>
      <c r="F243" s="18">
        <f t="shared" si="95"/>
        <v>0</v>
      </c>
      <c r="G243" s="18">
        <f t="shared" si="95"/>
        <v>0</v>
      </c>
      <c r="H243" s="18">
        <f t="shared" si="95"/>
        <v>0</v>
      </c>
      <c r="I243" s="18">
        <f t="shared" si="95"/>
        <v>73</v>
      </c>
      <c r="J243" s="189">
        <f t="shared" si="95"/>
        <v>0</v>
      </c>
      <c r="K243" s="198">
        <f t="shared" si="95"/>
        <v>0</v>
      </c>
      <c r="L243" s="198">
        <f t="shared" si="95"/>
        <v>0</v>
      </c>
      <c r="M243" s="198">
        <f t="shared" si="95"/>
        <v>0</v>
      </c>
      <c r="N243" s="198">
        <f t="shared" si="95"/>
        <v>0</v>
      </c>
      <c r="O243" s="198">
        <f t="shared" si="95"/>
        <v>0</v>
      </c>
      <c r="P243" s="198">
        <f t="shared" si="95"/>
        <v>0</v>
      </c>
      <c r="Q243" s="198">
        <f t="shared" si="95"/>
        <v>0</v>
      </c>
      <c r="R243" s="198">
        <f t="shared" si="95"/>
        <v>0</v>
      </c>
      <c r="S243" s="199">
        <f t="shared" si="95"/>
        <v>0</v>
      </c>
    </row>
    <row r="244" spans="1:19" s="10" customFormat="1" ht="15.75">
      <c r="A244" s="44"/>
      <c r="B244" s="8">
        <v>213</v>
      </c>
      <c r="C244" s="56" t="s">
        <v>3</v>
      </c>
      <c r="D244" s="18">
        <f aca="true" t="shared" si="96" ref="D244:S244">SUM(D32,D37,D56,D104,D195,D214,D77,D126)</f>
        <v>1571</v>
      </c>
      <c r="E244" s="18">
        <f t="shared" si="96"/>
        <v>0</v>
      </c>
      <c r="F244" s="18">
        <f t="shared" si="96"/>
        <v>0</v>
      </c>
      <c r="G244" s="18">
        <f t="shared" si="96"/>
        <v>1571</v>
      </c>
      <c r="H244" s="18">
        <f t="shared" si="96"/>
        <v>0</v>
      </c>
      <c r="I244" s="18">
        <f t="shared" si="96"/>
        <v>3355</v>
      </c>
      <c r="J244" s="189">
        <f t="shared" si="96"/>
        <v>1544.3000000000002</v>
      </c>
      <c r="K244" s="198">
        <f t="shared" si="96"/>
        <v>0</v>
      </c>
      <c r="L244" s="198">
        <f t="shared" si="96"/>
        <v>639.0999999999999</v>
      </c>
      <c r="M244" s="198">
        <f t="shared" si="96"/>
        <v>336</v>
      </c>
      <c r="N244" s="198">
        <f t="shared" si="96"/>
        <v>0</v>
      </c>
      <c r="O244" s="198">
        <f t="shared" si="96"/>
        <v>550</v>
      </c>
      <c r="P244" s="198">
        <f t="shared" si="96"/>
        <v>0</v>
      </c>
      <c r="Q244" s="198">
        <f t="shared" si="96"/>
        <v>0</v>
      </c>
      <c r="R244" s="198">
        <f t="shared" si="96"/>
        <v>0</v>
      </c>
      <c r="S244" s="199">
        <f t="shared" si="96"/>
        <v>19.2</v>
      </c>
    </row>
    <row r="245" spans="1:19" s="10" customFormat="1" ht="15.75">
      <c r="A245" s="44"/>
      <c r="B245" s="8">
        <v>221</v>
      </c>
      <c r="C245" s="56" t="s">
        <v>5</v>
      </c>
      <c r="D245" s="18">
        <f aca="true" t="shared" si="97" ref="D245:S245">SUM(D106,D60,D199,D216,D79,D39)</f>
        <v>147</v>
      </c>
      <c r="E245" s="18">
        <f t="shared" si="97"/>
        <v>0</v>
      </c>
      <c r="F245" s="18">
        <f t="shared" si="97"/>
        <v>0</v>
      </c>
      <c r="G245" s="18">
        <f t="shared" si="97"/>
        <v>147</v>
      </c>
      <c r="H245" s="18">
        <f t="shared" si="97"/>
        <v>0</v>
      </c>
      <c r="I245" s="18">
        <f t="shared" si="97"/>
        <v>196</v>
      </c>
      <c r="J245" s="189">
        <f t="shared" si="97"/>
        <v>103</v>
      </c>
      <c r="K245" s="198">
        <f t="shared" si="97"/>
        <v>100</v>
      </c>
      <c r="L245" s="198">
        <f t="shared" si="97"/>
        <v>0</v>
      </c>
      <c r="M245" s="198">
        <f t="shared" si="97"/>
        <v>0</v>
      </c>
      <c r="N245" s="198">
        <f t="shared" si="97"/>
        <v>0</v>
      </c>
      <c r="O245" s="198">
        <f t="shared" si="97"/>
        <v>0</v>
      </c>
      <c r="P245" s="198">
        <f t="shared" si="97"/>
        <v>0</v>
      </c>
      <c r="Q245" s="198">
        <f t="shared" si="97"/>
        <v>0</v>
      </c>
      <c r="R245" s="198">
        <f t="shared" si="97"/>
        <v>0</v>
      </c>
      <c r="S245" s="199">
        <f t="shared" si="97"/>
        <v>3</v>
      </c>
    </row>
    <row r="246" spans="1:19" s="10" customFormat="1" ht="15.75">
      <c r="A246" s="44"/>
      <c r="B246" s="8">
        <v>222</v>
      </c>
      <c r="C246" s="56" t="s">
        <v>6</v>
      </c>
      <c r="D246" s="18">
        <f aca="true" t="shared" si="98" ref="D246:S246">SUM(D61,D107,D217,D200,D40,D80,D183,D169,D231,)</f>
        <v>1</v>
      </c>
      <c r="E246" s="18">
        <f t="shared" si="98"/>
        <v>0</v>
      </c>
      <c r="F246" s="18">
        <f t="shared" si="98"/>
        <v>0</v>
      </c>
      <c r="G246" s="18">
        <f t="shared" si="98"/>
        <v>1</v>
      </c>
      <c r="H246" s="18">
        <f t="shared" si="98"/>
        <v>0</v>
      </c>
      <c r="I246" s="18">
        <f t="shared" si="98"/>
        <v>244</v>
      </c>
      <c r="J246" s="189">
        <f t="shared" si="98"/>
        <v>8</v>
      </c>
      <c r="K246" s="198">
        <f t="shared" si="98"/>
        <v>0</v>
      </c>
      <c r="L246" s="198">
        <f t="shared" si="98"/>
        <v>0</v>
      </c>
      <c r="M246" s="198">
        <f t="shared" si="98"/>
        <v>0</v>
      </c>
      <c r="N246" s="198">
        <f t="shared" si="98"/>
        <v>0</v>
      </c>
      <c r="O246" s="198">
        <f t="shared" si="98"/>
        <v>0</v>
      </c>
      <c r="P246" s="198">
        <f t="shared" si="98"/>
        <v>0</v>
      </c>
      <c r="Q246" s="198">
        <f t="shared" si="98"/>
        <v>0</v>
      </c>
      <c r="R246" s="198">
        <f t="shared" si="98"/>
        <v>0</v>
      </c>
      <c r="S246" s="199">
        <f t="shared" si="98"/>
        <v>8</v>
      </c>
    </row>
    <row r="247" spans="1:19" s="10" customFormat="1" ht="15.75">
      <c r="A247" s="44"/>
      <c r="B247" s="8">
        <v>223</v>
      </c>
      <c r="C247" s="56" t="s">
        <v>7</v>
      </c>
      <c r="D247" s="18">
        <f aca="true" t="shared" si="99" ref="D247:S247">SUM(D62,D108,D158,D201,D218,D81,D41)</f>
        <v>592</v>
      </c>
      <c r="E247" s="18">
        <f t="shared" si="99"/>
        <v>0</v>
      </c>
      <c r="F247" s="18">
        <f t="shared" si="99"/>
        <v>0</v>
      </c>
      <c r="G247" s="18">
        <f t="shared" si="99"/>
        <v>592</v>
      </c>
      <c r="H247" s="18">
        <f t="shared" si="99"/>
        <v>0</v>
      </c>
      <c r="I247" s="18">
        <f t="shared" si="99"/>
        <v>1653</v>
      </c>
      <c r="J247" s="189">
        <f t="shared" si="99"/>
        <v>129</v>
      </c>
      <c r="K247" s="198">
        <f t="shared" si="99"/>
        <v>119</v>
      </c>
      <c r="L247" s="198">
        <f t="shared" si="99"/>
        <v>10</v>
      </c>
      <c r="M247" s="198">
        <f t="shared" si="99"/>
        <v>0</v>
      </c>
      <c r="N247" s="198">
        <f t="shared" si="99"/>
        <v>0</v>
      </c>
      <c r="O247" s="198">
        <f t="shared" si="99"/>
        <v>0</v>
      </c>
      <c r="P247" s="198">
        <f t="shared" si="99"/>
        <v>0</v>
      </c>
      <c r="Q247" s="198">
        <f t="shared" si="99"/>
        <v>0</v>
      </c>
      <c r="R247" s="198">
        <f t="shared" si="99"/>
        <v>0</v>
      </c>
      <c r="S247" s="199">
        <f t="shared" si="99"/>
        <v>0</v>
      </c>
    </row>
    <row r="248" spans="1:19" s="10" customFormat="1" ht="15.75" hidden="1">
      <c r="A248" s="44"/>
      <c r="B248" s="8">
        <v>224</v>
      </c>
      <c r="C248" s="56" t="s">
        <v>8</v>
      </c>
      <c r="D248" s="18">
        <f aca="true" t="shared" si="100" ref="D248:S248">SUM(D63,D219,D82,D42,D202,D109)</f>
        <v>0</v>
      </c>
      <c r="E248" s="18">
        <f t="shared" si="100"/>
        <v>0</v>
      </c>
      <c r="F248" s="18">
        <f t="shared" si="100"/>
        <v>0</v>
      </c>
      <c r="G248" s="18">
        <f t="shared" si="100"/>
        <v>0</v>
      </c>
      <c r="H248" s="18">
        <f t="shared" si="100"/>
        <v>0</v>
      </c>
      <c r="I248" s="18">
        <f t="shared" si="100"/>
        <v>0</v>
      </c>
      <c r="J248" s="189">
        <f t="shared" si="100"/>
        <v>0</v>
      </c>
      <c r="K248" s="198">
        <f t="shared" si="100"/>
        <v>0</v>
      </c>
      <c r="L248" s="198">
        <f t="shared" si="100"/>
        <v>0</v>
      </c>
      <c r="M248" s="198">
        <f t="shared" si="100"/>
        <v>0</v>
      </c>
      <c r="N248" s="198">
        <f t="shared" si="100"/>
        <v>0</v>
      </c>
      <c r="O248" s="198">
        <f t="shared" si="100"/>
        <v>0</v>
      </c>
      <c r="P248" s="198">
        <f t="shared" si="100"/>
        <v>0</v>
      </c>
      <c r="Q248" s="198">
        <f t="shared" si="100"/>
        <v>0</v>
      </c>
      <c r="R248" s="198">
        <f t="shared" si="100"/>
        <v>0</v>
      </c>
      <c r="S248" s="199">
        <f t="shared" si="100"/>
        <v>0</v>
      </c>
    </row>
    <row r="249" spans="1:19" s="10" customFormat="1" ht="15.75">
      <c r="A249" s="44"/>
      <c r="B249" s="8">
        <v>225</v>
      </c>
      <c r="C249" s="56" t="s">
        <v>9</v>
      </c>
      <c r="D249" s="18">
        <f aca="true" t="shared" si="101" ref="D249:S249">SUM(D159,D141,D110,D203,D220,D83,D64,D43,D177,D118,D136:D137,D164,D166,D170,D142,D129,D150)</f>
        <v>2455</v>
      </c>
      <c r="E249" s="18">
        <f t="shared" si="101"/>
        <v>0</v>
      </c>
      <c r="F249" s="18">
        <f t="shared" si="101"/>
        <v>0</v>
      </c>
      <c r="G249" s="18">
        <f t="shared" si="101"/>
        <v>2455</v>
      </c>
      <c r="H249" s="18">
        <f t="shared" si="101"/>
        <v>0</v>
      </c>
      <c r="I249" s="18">
        <f t="shared" si="101"/>
        <v>6907</v>
      </c>
      <c r="J249" s="189">
        <f t="shared" si="101"/>
        <v>405.7</v>
      </c>
      <c r="K249" s="198">
        <f t="shared" si="101"/>
        <v>404.7</v>
      </c>
      <c r="L249" s="198">
        <f t="shared" si="101"/>
        <v>1</v>
      </c>
      <c r="M249" s="198">
        <f t="shared" si="101"/>
        <v>0</v>
      </c>
      <c r="N249" s="198">
        <f t="shared" si="101"/>
        <v>0</v>
      </c>
      <c r="O249" s="198">
        <f t="shared" si="101"/>
        <v>0</v>
      </c>
      <c r="P249" s="198">
        <f t="shared" si="101"/>
        <v>0</v>
      </c>
      <c r="Q249" s="198">
        <f t="shared" si="101"/>
        <v>0</v>
      </c>
      <c r="R249" s="198">
        <f t="shared" si="101"/>
        <v>0</v>
      </c>
      <c r="S249" s="199">
        <f t="shared" si="101"/>
        <v>0</v>
      </c>
    </row>
    <row r="250" spans="1:19" s="10" customFormat="1" ht="15.75">
      <c r="A250" s="44"/>
      <c r="B250" s="8">
        <v>226</v>
      </c>
      <c r="C250" s="56" t="s">
        <v>10</v>
      </c>
      <c r="D250" s="18">
        <f aca="true" t="shared" si="102" ref="D250:S250">SUM(D21,D111,D117,D119,D131,D138,D143,D144,D151,D152,D153,D161,D167,D171,D178,D184,D204,D221,D225,)</f>
        <v>1140</v>
      </c>
      <c r="E250" s="18">
        <f t="shared" si="102"/>
        <v>0</v>
      </c>
      <c r="F250" s="18">
        <f t="shared" si="102"/>
        <v>0</v>
      </c>
      <c r="G250" s="18">
        <f t="shared" si="102"/>
        <v>1134</v>
      </c>
      <c r="H250" s="18">
        <f t="shared" si="102"/>
        <v>0</v>
      </c>
      <c r="I250" s="18">
        <f t="shared" si="102"/>
        <v>524</v>
      </c>
      <c r="J250" s="189">
        <f t="shared" si="102"/>
        <v>12</v>
      </c>
      <c r="K250" s="198">
        <f t="shared" si="102"/>
        <v>10</v>
      </c>
      <c r="L250" s="198">
        <f t="shared" si="102"/>
        <v>2</v>
      </c>
      <c r="M250" s="198">
        <f t="shared" si="102"/>
        <v>0</v>
      </c>
      <c r="N250" s="198">
        <f t="shared" si="102"/>
        <v>0</v>
      </c>
      <c r="O250" s="198">
        <f t="shared" si="102"/>
        <v>0</v>
      </c>
      <c r="P250" s="198">
        <f t="shared" si="102"/>
        <v>0</v>
      </c>
      <c r="Q250" s="198">
        <f t="shared" si="102"/>
        <v>0</v>
      </c>
      <c r="R250" s="198">
        <f t="shared" si="102"/>
        <v>0</v>
      </c>
      <c r="S250" s="199">
        <f t="shared" si="102"/>
        <v>0</v>
      </c>
    </row>
    <row r="251" spans="1:19" s="10" customFormat="1" ht="15.75">
      <c r="A251" s="44"/>
      <c r="B251" s="8">
        <v>231</v>
      </c>
      <c r="C251" s="56" t="s">
        <v>11</v>
      </c>
      <c r="D251" s="18">
        <f>SUM(D95)</f>
        <v>0</v>
      </c>
      <c r="E251" s="18">
        <f>SUM(E95)</f>
        <v>0</v>
      </c>
      <c r="F251" s="18">
        <f>SUM(F95)</f>
        <v>0</v>
      </c>
      <c r="G251" s="18">
        <f>SUM(G95)</f>
        <v>0</v>
      </c>
      <c r="H251" s="18">
        <f>SUM(H95)</f>
        <v>0</v>
      </c>
      <c r="I251" s="198">
        <f aca="true" t="shared" si="103" ref="I251:S251">SUM(I95,I239)</f>
        <v>0</v>
      </c>
      <c r="J251" s="189">
        <f t="shared" si="103"/>
        <v>10</v>
      </c>
      <c r="K251" s="198">
        <f t="shared" si="103"/>
        <v>10</v>
      </c>
      <c r="L251" s="198">
        <f t="shared" si="103"/>
        <v>0</v>
      </c>
      <c r="M251" s="198">
        <f t="shared" si="103"/>
        <v>0</v>
      </c>
      <c r="N251" s="198">
        <f t="shared" si="103"/>
        <v>0</v>
      </c>
      <c r="O251" s="198">
        <f t="shared" si="103"/>
        <v>0</v>
      </c>
      <c r="P251" s="198">
        <f t="shared" si="103"/>
        <v>0</v>
      </c>
      <c r="Q251" s="198">
        <f t="shared" si="103"/>
        <v>0</v>
      </c>
      <c r="R251" s="198">
        <f t="shared" si="103"/>
        <v>0</v>
      </c>
      <c r="S251" s="198">
        <f t="shared" si="103"/>
        <v>0</v>
      </c>
    </row>
    <row r="252" spans="1:19" s="10" customFormat="1" ht="36.75" customHeight="1">
      <c r="A252" s="44"/>
      <c r="B252" s="8">
        <v>242</v>
      </c>
      <c r="C252" s="56" t="s">
        <v>58</v>
      </c>
      <c r="D252" s="18">
        <f aca="true" t="shared" si="104" ref="D252:S252">SUM(D135,D156)</f>
        <v>0</v>
      </c>
      <c r="E252" s="18">
        <f t="shared" si="104"/>
        <v>0</v>
      </c>
      <c r="F252" s="18">
        <f t="shared" si="104"/>
        <v>0</v>
      </c>
      <c r="G252" s="18">
        <f t="shared" si="104"/>
        <v>0</v>
      </c>
      <c r="H252" s="18">
        <f t="shared" si="104"/>
        <v>0</v>
      </c>
      <c r="I252" s="18">
        <f t="shared" si="104"/>
        <v>248</v>
      </c>
      <c r="J252" s="189">
        <f t="shared" si="104"/>
        <v>0</v>
      </c>
      <c r="K252" s="198">
        <f t="shared" si="104"/>
        <v>0</v>
      </c>
      <c r="L252" s="198">
        <f t="shared" si="104"/>
        <v>0</v>
      </c>
      <c r="M252" s="198">
        <f t="shared" si="104"/>
        <v>0</v>
      </c>
      <c r="N252" s="198">
        <f t="shared" si="104"/>
        <v>0</v>
      </c>
      <c r="O252" s="198">
        <f t="shared" si="104"/>
        <v>0</v>
      </c>
      <c r="P252" s="198">
        <f t="shared" si="104"/>
        <v>0</v>
      </c>
      <c r="Q252" s="198">
        <f t="shared" si="104"/>
        <v>0</v>
      </c>
      <c r="R252" s="198">
        <f t="shared" si="104"/>
        <v>0</v>
      </c>
      <c r="S252" s="199">
        <f t="shared" si="104"/>
        <v>0</v>
      </c>
    </row>
    <row r="253" spans="1:19" s="10" customFormat="1" ht="18.75" customHeight="1">
      <c r="A253" s="44"/>
      <c r="B253" s="8">
        <v>251</v>
      </c>
      <c r="C253" s="56" t="s">
        <v>112</v>
      </c>
      <c r="D253" s="18">
        <f aca="true" t="shared" si="105" ref="D253:S253">SUM(D85,D66,D148,D149)</f>
        <v>252</v>
      </c>
      <c r="E253" s="18">
        <f t="shared" si="105"/>
        <v>0</v>
      </c>
      <c r="F253" s="18">
        <f t="shared" si="105"/>
        <v>0</v>
      </c>
      <c r="G253" s="18">
        <f t="shared" si="105"/>
        <v>252</v>
      </c>
      <c r="H253" s="18">
        <f t="shared" si="105"/>
        <v>0</v>
      </c>
      <c r="I253" s="18">
        <f t="shared" si="105"/>
        <v>120</v>
      </c>
      <c r="J253" s="189">
        <f t="shared" si="105"/>
        <v>0</v>
      </c>
      <c r="K253" s="198">
        <f t="shared" si="105"/>
        <v>0</v>
      </c>
      <c r="L253" s="198">
        <f t="shared" si="105"/>
        <v>0</v>
      </c>
      <c r="M253" s="198">
        <f t="shared" si="105"/>
        <v>0</v>
      </c>
      <c r="N253" s="198">
        <f t="shared" si="105"/>
        <v>0</v>
      </c>
      <c r="O253" s="198">
        <f t="shared" si="105"/>
        <v>0</v>
      </c>
      <c r="P253" s="198">
        <f t="shared" si="105"/>
        <v>0</v>
      </c>
      <c r="Q253" s="198">
        <f t="shared" si="105"/>
        <v>0</v>
      </c>
      <c r="R253" s="198">
        <f t="shared" si="105"/>
        <v>0</v>
      </c>
      <c r="S253" s="199">
        <f t="shared" si="105"/>
        <v>0</v>
      </c>
    </row>
    <row r="254" spans="1:19" s="10" customFormat="1" ht="15.75" hidden="1">
      <c r="A254" s="44"/>
      <c r="B254" s="8">
        <v>262</v>
      </c>
      <c r="C254" s="56" t="s">
        <v>36</v>
      </c>
      <c r="D254" s="18">
        <f aca="true" t="shared" si="106" ref="D254:S254">SUM(D67,D87,D45)</f>
        <v>0</v>
      </c>
      <c r="E254" s="18">
        <f t="shared" si="106"/>
        <v>0</v>
      </c>
      <c r="F254" s="18">
        <f t="shared" si="106"/>
        <v>0</v>
      </c>
      <c r="G254" s="18">
        <f t="shared" si="106"/>
        <v>0</v>
      </c>
      <c r="H254" s="18">
        <f t="shared" si="106"/>
        <v>0</v>
      </c>
      <c r="I254" s="18">
        <f t="shared" si="106"/>
        <v>0</v>
      </c>
      <c r="J254" s="189">
        <f t="shared" si="106"/>
        <v>0</v>
      </c>
      <c r="K254" s="198">
        <f t="shared" si="106"/>
        <v>0</v>
      </c>
      <c r="L254" s="198">
        <f t="shared" si="106"/>
        <v>0</v>
      </c>
      <c r="M254" s="198">
        <f t="shared" si="106"/>
        <v>0</v>
      </c>
      <c r="N254" s="198">
        <f t="shared" si="106"/>
        <v>0</v>
      </c>
      <c r="O254" s="198">
        <f t="shared" si="106"/>
        <v>0</v>
      </c>
      <c r="P254" s="198">
        <f t="shared" si="106"/>
        <v>0</v>
      </c>
      <c r="Q254" s="198">
        <f t="shared" si="106"/>
        <v>0</v>
      </c>
      <c r="R254" s="198">
        <f t="shared" si="106"/>
        <v>0</v>
      </c>
      <c r="S254" s="199">
        <f t="shared" si="106"/>
        <v>0</v>
      </c>
    </row>
    <row r="255" spans="1:22" s="10" customFormat="1" ht="31.5" hidden="1">
      <c r="A255" s="44"/>
      <c r="B255" s="8">
        <v>263</v>
      </c>
      <c r="C255" s="56" t="s">
        <v>44</v>
      </c>
      <c r="D255" s="18">
        <f aca="true" t="shared" si="107" ref="D255:S255">SUM(D68,D88,D224)</f>
        <v>0</v>
      </c>
      <c r="E255" s="18">
        <f t="shared" si="107"/>
        <v>0</v>
      </c>
      <c r="F255" s="18">
        <f t="shared" si="107"/>
        <v>0</v>
      </c>
      <c r="G255" s="18">
        <f t="shared" si="107"/>
        <v>0</v>
      </c>
      <c r="H255" s="18">
        <f t="shared" si="107"/>
        <v>0</v>
      </c>
      <c r="I255" s="18">
        <f t="shared" si="107"/>
        <v>0</v>
      </c>
      <c r="J255" s="189">
        <f t="shared" si="107"/>
        <v>0</v>
      </c>
      <c r="K255" s="198">
        <f t="shared" si="107"/>
        <v>0</v>
      </c>
      <c r="L255" s="198">
        <f t="shared" si="107"/>
        <v>0</v>
      </c>
      <c r="M255" s="198">
        <f t="shared" si="107"/>
        <v>0</v>
      </c>
      <c r="N255" s="198">
        <f t="shared" si="107"/>
        <v>0</v>
      </c>
      <c r="O255" s="198">
        <f t="shared" si="107"/>
        <v>0</v>
      </c>
      <c r="P255" s="198">
        <f t="shared" si="107"/>
        <v>0</v>
      </c>
      <c r="Q255" s="198">
        <f t="shared" si="107"/>
        <v>0</v>
      </c>
      <c r="R255" s="198">
        <f t="shared" si="107"/>
        <v>0</v>
      </c>
      <c r="S255" s="199">
        <f t="shared" si="107"/>
        <v>0</v>
      </c>
      <c r="T255" s="146"/>
      <c r="U255" s="146"/>
      <c r="V255" s="146"/>
    </row>
    <row r="256" spans="1:22" s="10" customFormat="1" ht="15.75">
      <c r="A256" s="44"/>
      <c r="B256" s="8">
        <v>290</v>
      </c>
      <c r="C256" s="56" t="s">
        <v>12</v>
      </c>
      <c r="D256" s="18">
        <f aca="true" t="shared" si="108" ref="D256:S256">SUM(D26,D185,D205,D232,D226)</f>
        <v>4</v>
      </c>
      <c r="E256" s="18">
        <f t="shared" si="108"/>
        <v>0</v>
      </c>
      <c r="F256" s="18">
        <f t="shared" si="108"/>
        <v>0</v>
      </c>
      <c r="G256" s="18">
        <f t="shared" si="108"/>
        <v>1</v>
      </c>
      <c r="H256" s="18">
        <f t="shared" si="108"/>
        <v>0</v>
      </c>
      <c r="I256" s="18">
        <f t="shared" si="108"/>
        <v>144</v>
      </c>
      <c r="J256" s="189">
        <f t="shared" si="108"/>
        <v>32</v>
      </c>
      <c r="K256" s="198">
        <f t="shared" si="108"/>
        <v>21</v>
      </c>
      <c r="L256" s="198">
        <f t="shared" si="108"/>
        <v>11</v>
      </c>
      <c r="M256" s="198">
        <f t="shared" si="108"/>
        <v>0</v>
      </c>
      <c r="N256" s="198">
        <f t="shared" si="108"/>
        <v>0</v>
      </c>
      <c r="O256" s="198">
        <f t="shared" si="108"/>
        <v>0</v>
      </c>
      <c r="P256" s="198">
        <f t="shared" si="108"/>
        <v>0</v>
      </c>
      <c r="Q256" s="198">
        <f t="shared" si="108"/>
        <v>0</v>
      </c>
      <c r="R256" s="198">
        <f t="shared" si="108"/>
        <v>0</v>
      </c>
      <c r="S256" s="199">
        <f t="shared" si="108"/>
        <v>0</v>
      </c>
      <c r="T256" s="147"/>
      <c r="U256" s="147"/>
      <c r="V256" s="146"/>
    </row>
    <row r="257" spans="1:22" s="10" customFormat="1" ht="15.75">
      <c r="A257" s="44"/>
      <c r="B257" s="8">
        <v>310</v>
      </c>
      <c r="C257" s="56" t="s">
        <v>14</v>
      </c>
      <c r="D257" s="18">
        <f aca="true" t="shared" si="109" ref="D257:S257">SUM(D28,D113,D207,D235,D173,D146,D120)</f>
        <v>66</v>
      </c>
      <c r="E257" s="18">
        <f t="shared" si="109"/>
        <v>0</v>
      </c>
      <c r="F257" s="18">
        <f t="shared" si="109"/>
        <v>0</v>
      </c>
      <c r="G257" s="18">
        <f t="shared" si="109"/>
        <v>66</v>
      </c>
      <c r="H257" s="18">
        <f t="shared" si="109"/>
        <v>0</v>
      </c>
      <c r="I257" s="18">
        <f t="shared" si="109"/>
        <v>311</v>
      </c>
      <c r="J257" s="189">
        <f t="shared" si="109"/>
        <v>7</v>
      </c>
      <c r="K257" s="198">
        <f t="shared" si="109"/>
        <v>5</v>
      </c>
      <c r="L257" s="198">
        <f t="shared" si="109"/>
        <v>2</v>
      </c>
      <c r="M257" s="198">
        <f t="shared" si="109"/>
        <v>0</v>
      </c>
      <c r="N257" s="198">
        <f t="shared" si="109"/>
        <v>0</v>
      </c>
      <c r="O257" s="198">
        <f t="shared" si="109"/>
        <v>0</v>
      </c>
      <c r="P257" s="198">
        <f t="shared" si="109"/>
        <v>0</v>
      </c>
      <c r="Q257" s="198">
        <f t="shared" si="109"/>
        <v>0</v>
      </c>
      <c r="R257" s="198">
        <f t="shared" si="109"/>
        <v>0</v>
      </c>
      <c r="S257" s="199">
        <f t="shared" si="109"/>
        <v>0</v>
      </c>
      <c r="T257" s="147"/>
      <c r="U257" s="146"/>
      <c r="V257" s="146"/>
    </row>
    <row r="258" spans="1:22" s="10" customFormat="1" ht="15.75">
      <c r="A258" s="44"/>
      <c r="B258" s="8">
        <v>340</v>
      </c>
      <c r="C258" s="56" t="s">
        <v>15</v>
      </c>
      <c r="D258" s="18">
        <f aca="true" t="shared" si="110" ref="D258:S258">SUM(D29,D114,D121,D127,D208,D236,D174,D187)</f>
        <v>92</v>
      </c>
      <c r="E258" s="18">
        <f t="shared" si="110"/>
        <v>0</v>
      </c>
      <c r="F258" s="18">
        <f t="shared" si="110"/>
        <v>0</v>
      </c>
      <c r="G258" s="18">
        <f t="shared" si="110"/>
        <v>92</v>
      </c>
      <c r="H258" s="18">
        <f t="shared" si="110"/>
        <v>0</v>
      </c>
      <c r="I258" s="18">
        <f t="shared" si="110"/>
        <v>454</v>
      </c>
      <c r="J258" s="189">
        <f t="shared" si="110"/>
        <v>7.8</v>
      </c>
      <c r="K258" s="198">
        <f t="shared" si="110"/>
        <v>5</v>
      </c>
      <c r="L258" s="198">
        <f t="shared" si="110"/>
        <v>2</v>
      </c>
      <c r="M258" s="198">
        <f t="shared" si="110"/>
        <v>0</v>
      </c>
      <c r="N258" s="198">
        <f t="shared" si="110"/>
        <v>0</v>
      </c>
      <c r="O258" s="198">
        <f t="shared" si="110"/>
        <v>0</v>
      </c>
      <c r="P258" s="198">
        <f t="shared" si="110"/>
        <v>0</v>
      </c>
      <c r="Q258" s="198">
        <f t="shared" si="110"/>
        <v>0</v>
      </c>
      <c r="R258" s="198">
        <f t="shared" si="110"/>
        <v>0</v>
      </c>
      <c r="S258" s="199">
        <f t="shared" si="110"/>
        <v>0.8</v>
      </c>
      <c r="T258" s="146"/>
      <c r="U258" s="146"/>
      <c r="V258" s="146"/>
    </row>
    <row r="259" spans="1:22" s="28" customFormat="1" ht="19.5" customHeight="1" thickBot="1">
      <c r="A259" s="45"/>
      <c r="B259" s="46"/>
      <c r="C259" s="47" t="s">
        <v>43</v>
      </c>
      <c r="D259" s="48">
        <f aca="true" t="shared" si="111" ref="D259:S259">SUM(D242:D258)</f>
        <v>11418</v>
      </c>
      <c r="E259" s="48">
        <f t="shared" si="111"/>
        <v>0</v>
      </c>
      <c r="F259" s="48">
        <f t="shared" si="111"/>
        <v>0</v>
      </c>
      <c r="G259" s="48">
        <f t="shared" si="111"/>
        <v>11409</v>
      </c>
      <c r="H259" s="48">
        <f t="shared" si="111"/>
        <v>0</v>
      </c>
      <c r="I259" s="48">
        <f t="shared" si="111"/>
        <v>25341</v>
      </c>
      <c r="J259" s="180">
        <f t="shared" si="111"/>
        <v>7663.8</v>
      </c>
      <c r="K259" s="180">
        <f t="shared" si="111"/>
        <v>714.7</v>
      </c>
      <c r="L259" s="180">
        <f t="shared" si="111"/>
        <v>2767.1</v>
      </c>
      <c r="M259" s="180">
        <f t="shared" si="111"/>
        <v>1890</v>
      </c>
      <c r="N259" s="180">
        <f t="shared" si="111"/>
        <v>0</v>
      </c>
      <c r="O259" s="180">
        <f t="shared" si="111"/>
        <v>2197</v>
      </c>
      <c r="P259" s="180">
        <f t="shared" si="111"/>
        <v>0</v>
      </c>
      <c r="Q259" s="180">
        <f t="shared" si="111"/>
        <v>0</v>
      </c>
      <c r="R259" s="180">
        <f t="shared" si="111"/>
        <v>0</v>
      </c>
      <c r="S259" s="234">
        <f t="shared" si="111"/>
        <v>95</v>
      </c>
      <c r="T259" s="148"/>
      <c r="U259" s="148"/>
      <c r="V259" s="148"/>
    </row>
    <row r="261" spans="3:11" ht="12.75">
      <c r="C261" s="1" t="s">
        <v>164</v>
      </c>
      <c r="J261" s="1">
        <v>297</v>
      </c>
      <c r="K261" s="1">
        <v>297</v>
      </c>
    </row>
    <row r="263" spans="3:19" ht="12.75">
      <c r="C263" s="1" t="s">
        <v>155</v>
      </c>
      <c r="I263" s="258">
        <f>SUM(J263:J264)</f>
        <v>7960.8</v>
      </c>
      <c r="J263" s="167">
        <f>SUM(K263:S263)</f>
        <v>7912.8</v>
      </c>
      <c r="K263" s="1">
        <v>963.7</v>
      </c>
      <c r="L263" s="1">
        <v>2767.1</v>
      </c>
      <c r="M263" s="1">
        <v>1890</v>
      </c>
      <c r="N263" s="1">
        <v>0</v>
      </c>
      <c r="O263" s="1">
        <v>2197</v>
      </c>
      <c r="R263" s="1">
        <v>0</v>
      </c>
      <c r="S263" s="1">
        <v>95</v>
      </c>
    </row>
    <row r="264" spans="3:11" ht="12.75">
      <c r="C264" s="1" t="s">
        <v>104</v>
      </c>
      <c r="J264" s="1">
        <v>48</v>
      </c>
      <c r="K264" s="1">
        <v>48</v>
      </c>
    </row>
    <row r="265" spans="3:19" ht="12.75">
      <c r="C265" s="1" t="s">
        <v>109</v>
      </c>
      <c r="J265" s="179">
        <f>SUM(J263+J264-J259-J261)</f>
        <v>0</v>
      </c>
      <c r="K265" s="179">
        <f>SUM(K263+K264-K259-K261)</f>
        <v>0</v>
      </c>
      <c r="L265" s="179">
        <f aca="true" t="shared" si="112" ref="L265:S265">SUM(L263-L259)</f>
        <v>0</v>
      </c>
      <c r="M265" s="179">
        <f t="shared" si="112"/>
        <v>0</v>
      </c>
      <c r="N265" s="179">
        <f t="shared" si="112"/>
        <v>0</v>
      </c>
      <c r="O265" s="179">
        <f t="shared" si="112"/>
        <v>0</v>
      </c>
      <c r="P265" s="179">
        <f t="shared" si="112"/>
        <v>0</v>
      </c>
      <c r="Q265" s="179">
        <f t="shared" si="112"/>
        <v>0</v>
      </c>
      <c r="R265" s="179">
        <f t="shared" si="112"/>
        <v>0</v>
      </c>
      <c r="S265" s="179">
        <f t="shared" si="112"/>
        <v>0</v>
      </c>
    </row>
    <row r="268" spans="3:19" ht="12.75" hidden="1">
      <c r="C268" s="150" t="s">
        <v>154</v>
      </c>
      <c r="D268" s="151"/>
      <c r="E268" s="151"/>
      <c r="F268" s="151"/>
      <c r="G268" s="151"/>
      <c r="H268" s="151"/>
      <c r="I268" s="151"/>
      <c r="J268" s="166">
        <f aca="true" t="shared" si="113" ref="J268:J273">SUM(K268:S268)</f>
        <v>7926.000000000001</v>
      </c>
      <c r="K268" s="151">
        <v>897.9</v>
      </c>
      <c r="L268" s="151">
        <v>2664.8</v>
      </c>
      <c r="M268" s="151">
        <v>1677.7</v>
      </c>
      <c r="N268" s="151">
        <v>501.6</v>
      </c>
      <c r="O268" s="151">
        <v>2089</v>
      </c>
      <c r="P268" s="151"/>
      <c r="Q268" s="151"/>
      <c r="R268" s="151">
        <v>0</v>
      </c>
      <c r="S268" s="152">
        <v>95</v>
      </c>
    </row>
    <row r="269" spans="3:19" ht="12.75" hidden="1">
      <c r="C269" s="153" t="s">
        <v>157</v>
      </c>
      <c r="D269" s="154"/>
      <c r="E269" s="154"/>
      <c r="F269" s="154"/>
      <c r="G269" s="154"/>
      <c r="H269" s="154"/>
      <c r="I269" s="154" t="s">
        <v>160</v>
      </c>
      <c r="J269" s="154">
        <f t="shared" si="113"/>
        <v>342.9</v>
      </c>
      <c r="K269" s="154">
        <v>342.9</v>
      </c>
      <c r="L269" s="154"/>
      <c r="M269" s="154"/>
      <c r="N269" s="154"/>
      <c r="O269" s="154"/>
      <c r="P269" s="154"/>
      <c r="Q269" s="154"/>
      <c r="R269" s="154"/>
      <c r="S269" s="155"/>
    </row>
    <row r="270" spans="3:19" ht="13.5" hidden="1" thickBot="1">
      <c r="C270" s="156" t="s">
        <v>156</v>
      </c>
      <c r="D270" s="157"/>
      <c r="E270" s="157"/>
      <c r="F270" s="157"/>
      <c r="G270" s="157"/>
      <c r="H270" s="157"/>
      <c r="I270" s="157" t="s">
        <v>160</v>
      </c>
      <c r="J270" s="154">
        <f t="shared" si="113"/>
        <v>142</v>
      </c>
      <c r="K270" s="157">
        <v>142</v>
      </c>
      <c r="L270" s="157"/>
      <c r="M270" s="157"/>
      <c r="N270" s="157"/>
      <c r="O270" s="157"/>
      <c r="P270" s="157"/>
      <c r="Q270" s="157"/>
      <c r="R270" s="157"/>
      <c r="S270" s="158"/>
    </row>
    <row r="271" spans="3:19" ht="12.75" hidden="1">
      <c r="C271" s="150" t="s">
        <v>155</v>
      </c>
      <c r="D271" s="151"/>
      <c r="E271" s="151"/>
      <c r="F271" s="151"/>
      <c r="G271" s="151"/>
      <c r="H271" s="151"/>
      <c r="I271" s="151"/>
      <c r="J271" s="159">
        <f t="shared" si="113"/>
        <v>7912.8</v>
      </c>
      <c r="K271" s="151">
        <v>963.7</v>
      </c>
      <c r="L271" s="151">
        <v>2767.1</v>
      </c>
      <c r="M271" s="151">
        <v>1890</v>
      </c>
      <c r="N271" s="151">
        <v>0</v>
      </c>
      <c r="O271" s="151">
        <v>2197</v>
      </c>
      <c r="P271" s="151"/>
      <c r="Q271" s="151"/>
      <c r="R271" s="151">
        <v>0</v>
      </c>
      <c r="S271" s="152">
        <v>95</v>
      </c>
    </row>
    <row r="272" spans="3:19" ht="12.75" hidden="1">
      <c r="C272" s="153" t="s">
        <v>158</v>
      </c>
      <c r="D272" s="154"/>
      <c r="E272" s="154"/>
      <c r="F272" s="154"/>
      <c r="G272" s="154"/>
      <c r="H272" s="154"/>
      <c r="I272" s="154" t="s">
        <v>160</v>
      </c>
      <c r="J272" s="154">
        <f t="shared" si="113"/>
        <v>394.7</v>
      </c>
      <c r="K272" s="154">
        <v>394.7</v>
      </c>
      <c r="L272" s="154"/>
      <c r="M272" s="154"/>
      <c r="N272" s="154"/>
      <c r="O272" s="154"/>
      <c r="P272" s="154"/>
      <c r="Q272" s="154"/>
      <c r="R272" s="154"/>
      <c r="S272" s="155"/>
    </row>
    <row r="273" spans="3:19" ht="13.5" hidden="1" thickBot="1">
      <c r="C273" s="156" t="s">
        <v>159</v>
      </c>
      <c r="D273" s="157"/>
      <c r="E273" s="157"/>
      <c r="F273" s="157"/>
      <c r="G273" s="157"/>
      <c r="H273" s="157"/>
      <c r="I273" s="157" t="s">
        <v>160</v>
      </c>
      <c r="J273" s="157">
        <f t="shared" si="113"/>
        <v>297</v>
      </c>
      <c r="K273" s="157">
        <v>297</v>
      </c>
      <c r="L273" s="157"/>
      <c r="M273" s="157"/>
      <c r="N273" s="157"/>
      <c r="O273" s="157"/>
      <c r="P273" s="157"/>
      <c r="Q273" s="157"/>
      <c r="R273" s="157"/>
      <c r="S273" s="158"/>
    </row>
    <row r="274" ht="12.75" hidden="1"/>
  </sheetData>
  <sheetProtection/>
  <mergeCells count="29">
    <mergeCell ref="A4:S4"/>
    <mergeCell ref="A180:C180"/>
    <mergeCell ref="A175:C175"/>
    <mergeCell ref="A132:C132"/>
    <mergeCell ref="A115:C115"/>
    <mergeCell ref="B128:C128"/>
    <mergeCell ref="B139:C139"/>
    <mergeCell ref="B134:C134"/>
    <mergeCell ref="B157:C157"/>
    <mergeCell ref="A238:C238"/>
    <mergeCell ref="A123:C123"/>
    <mergeCell ref="A8:I8"/>
    <mergeCell ref="A9:C9"/>
    <mergeCell ref="A116:C116"/>
    <mergeCell ref="A176:C176"/>
    <mergeCell ref="B130:C130"/>
    <mergeCell ref="A181:C181"/>
    <mergeCell ref="A122:C122"/>
    <mergeCell ref="A99:C99"/>
    <mergeCell ref="M1:S1"/>
    <mergeCell ref="A189:C189"/>
    <mergeCell ref="B124:C124"/>
    <mergeCell ref="A240:C240"/>
    <mergeCell ref="A237:C237"/>
    <mergeCell ref="A188:C188"/>
    <mergeCell ref="A210:C210"/>
    <mergeCell ref="A228:C228"/>
    <mergeCell ref="A223:C223"/>
    <mergeCell ref="A209:C209"/>
  </mergeCells>
  <printOptions/>
  <pageMargins left="0.8661417322834646" right="0.1968503937007874" top="0.31496062992125984" bottom="0.1968503937007874" header="0" footer="0"/>
  <pageSetup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XTreme</cp:lastModifiedBy>
  <cp:lastPrinted>2013-12-24T04:29:03Z</cp:lastPrinted>
  <dcterms:created xsi:type="dcterms:W3CDTF">2007-10-26T05:01:23Z</dcterms:created>
  <dcterms:modified xsi:type="dcterms:W3CDTF">2013-12-30T08:49:14Z</dcterms:modified>
  <cp:category/>
  <cp:version/>
  <cp:contentType/>
  <cp:contentStatus/>
</cp:coreProperties>
</file>