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2015" sheetId="1" r:id="rId1"/>
  </sheets>
  <definedNames>
    <definedName name="_xlnm.Print_Titles" localSheetId="0">'2015'!$9:$9</definedName>
    <definedName name="_xlnm.Print_Area" localSheetId="0">'2015'!$A$1:$V$278</definedName>
  </definedNames>
  <calcPr fullCalcOnLoad="1"/>
</workbook>
</file>

<file path=xl/comments1.xml><?xml version="1.0" encoding="utf-8"?>
<comments xmlns="http://schemas.openxmlformats.org/spreadsheetml/2006/main">
  <authors>
    <author>urist</author>
  </authors>
  <commentList>
    <comment ref="I53" authorId="0">
      <text>
        <r>
          <rPr>
            <b/>
            <sz val="9"/>
            <rFont val="Tahoma"/>
            <family val="0"/>
          </rPr>
          <t>urist:</t>
        </r>
        <r>
          <rPr>
            <sz val="9"/>
            <rFont val="Tahoma"/>
            <family val="0"/>
          </rPr>
          <t xml:space="preserve">
минус пер.полномочия
</t>
        </r>
      </text>
    </comment>
  </commentList>
</comments>
</file>

<file path=xl/sharedStrings.xml><?xml version="1.0" encoding="utf-8"?>
<sst xmlns="http://schemas.openxmlformats.org/spreadsheetml/2006/main" count="553" uniqueCount="169">
  <si>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</si>
  <si>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</si>
  <si>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</si>
  <si>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</si>
  <si>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</si>
  <si>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</si>
  <si>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</si>
  <si>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</si>
  <si>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</si>
  <si>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</si>
  <si>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</si>
  <si>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</si>
  <si>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</si>
  <si>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</si>
  <si>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</si>
  <si>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</si>
  <si>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</si>
  <si>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</si>
  <si>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</si>
  <si>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</si>
  <si>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</si>
  <si>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</si>
  <si>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</si>
  <si>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</si>
  <si>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</si>
  <si>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</si>
  <si>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</si>
  <si>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</si>
  <si>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</si>
  <si>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</si>
  <si>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</si>
  <si>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</si>
  <si>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</si>
  <si>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</si>
  <si>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</si>
  <si>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</si>
  <si>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</si>
  <si>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</si>
  <si>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</si>
  <si>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</si>
  <si>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</si>
  <si>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</si>
  <si>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</si>
  <si>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</si>
  <si>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</si>
  <si>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</si>
  <si>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</si>
  <si>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</si>
  <si>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</si>
  <si>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</si>
  <si>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</si>
  <si>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</si>
  <si>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</si>
  <si>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</si>
  <si>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</si>
  <si>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</si>
  <si>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</si>
  <si>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</si>
  <si>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</si>
  <si>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</si>
  <si>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</si>
  <si>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</si>
  <si>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</si>
  <si>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</si>
  <si>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</si>
  <si>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</si>
  <si>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</si>
  <si>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</si>
  <si>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</si>
  <si>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</si>
  <si>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</si>
  <si>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</si>
  <si>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</si>
  <si>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</si>
  <si>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</si>
  <si>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</si>
  <si>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</si>
  <si>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</si>
  <si>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</si>
  <si>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</si>
  <si>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</si>
  <si>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</si>
  <si>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</si>
  <si>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</si>
  <si>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</si>
  <si>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</si>
  <si>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</si>
  <si>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</si>
  <si>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</si>
  <si>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</si>
  <si>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</si>
  <si>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</si>
  <si>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</si>
  <si>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</si>
  <si>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</si>
  <si>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</si>
  <si>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01.13</t>
  </si>
  <si>
    <t>РАЗДЕЛ 11.00 ФИЗИЧЕСКАЯ КУЛЬТУРА И СПОРТ</t>
  </si>
  <si>
    <t>11.05</t>
  </si>
  <si>
    <t>в т.ч.</t>
  </si>
  <si>
    <t>дефицит</t>
  </si>
  <si>
    <t>04.01</t>
  </si>
  <si>
    <t>211</t>
  </si>
  <si>
    <t>213</t>
  </si>
  <si>
    <t>Погашение кредита</t>
  </si>
  <si>
    <t>профицит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</si>
  <si>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</si>
  <si>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</si>
  <si>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</si>
  <si>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гос.полномочия  в сфере водоснабжения, водоотведения</t>
  </si>
  <si>
    <t>Дотация РФФП</t>
  </si>
  <si>
    <t>04.09</t>
  </si>
  <si>
    <t>ОБ ДЦП "Развитие автомобильных дорог местного значения"( дороги)</t>
  </si>
  <si>
    <t>содержание уличного освещения</t>
  </si>
  <si>
    <t xml:space="preserve">Другие вопросы в области национ. экономики </t>
  </si>
  <si>
    <t>263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</si>
  <si>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</si>
  <si>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</si>
  <si>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</si>
  <si>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</si>
  <si>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</si>
  <si>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ОБ "Модернизация объектов коммун.инф-ры" подготовка к зиме</t>
  </si>
  <si>
    <t>ДЦП "Развитие автомобильных дорог местного значения" (дворы)</t>
  </si>
  <si>
    <t>10.01</t>
  </si>
  <si>
    <t>заработная плата согласно  итого</t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</si>
  <si>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</si>
  <si>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(прочий персон.)</t>
    </r>
  </si>
  <si>
    <r>
      <t>заработная плата согласно (</t>
    </r>
    <r>
      <rPr>
        <b/>
        <i/>
        <sz val="12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</si>
  <si>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rFont val="Times New Roman"/>
        <family val="1"/>
      </rPr>
      <t xml:space="preserve"> (прочий персон.)</t>
    </r>
  </si>
  <si>
    <t>начисления на выплаты по оплате труда ИТОГО</t>
  </si>
  <si>
    <t>заработная плата  (ИТОГО)</t>
  </si>
  <si>
    <r>
      <t xml:space="preserve">заработная плата  </t>
    </r>
    <r>
      <rPr>
        <b/>
        <i/>
        <sz val="12"/>
        <rFont val="Times New Roman"/>
        <family val="1"/>
      </rPr>
      <t>(вспомогательный персонал)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</si>
  <si>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(вспом.персон.)</t>
    </r>
  </si>
  <si>
    <t>Доходы 2015 год</t>
  </si>
  <si>
    <t>Доходы 2016 год</t>
  </si>
  <si>
    <t>Условно утв 2,5% 2015 год</t>
  </si>
  <si>
    <t>Дор.фонд 2015 год</t>
  </si>
  <si>
    <t>Дор.фонд 2016 год</t>
  </si>
  <si>
    <t>Условно утв 5% 2016 год</t>
  </si>
  <si>
    <t>в том.числе</t>
  </si>
  <si>
    <t xml:space="preserve">РАЗДЕЛ 13.00 </t>
  </si>
  <si>
    <t>итого по разделу 13</t>
  </si>
  <si>
    <t>13.01</t>
  </si>
  <si>
    <t>231</t>
  </si>
  <si>
    <t>РАСЧЁТ ПО ФУНКЦИОНАЛЬНОЙ СТРУКТУРЕ РАСХОДОВ
БЮДЖЕТА РАДИЩЕВСКОГО ГОРОДСКОГО ПОСЕЛЕНИЯ НА 2015 ГОД</t>
  </si>
  <si>
    <t>Акцизы</t>
  </si>
  <si>
    <t>Субвенция</t>
  </si>
  <si>
    <t>Субсидия на з/плату главы, мун.служ, осн.перс. культуры</t>
  </si>
  <si>
    <t>Потребность
на 2015 год</t>
  </si>
  <si>
    <t>08.04</t>
  </si>
  <si>
    <r>
      <t xml:space="preserve">заработная плата </t>
    </r>
    <r>
      <rPr>
        <b/>
        <sz val="12"/>
        <rFont val="Times New Roman"/>
        <family val="1"/>
      </rPr>
      <t xml:space="preserve"> (основной персонал)</t>
    </r>
  </si>
  <si>
    <r>
      <t>начисления на выплаты по оплате труда</t>
    </r>
    <r>
      <rPr>
        <b/>
        <sz val="12"/>
        <rFont val="Times New Roman"/>
        <family val="1"/>
      </rPr>
      <t xml:space="preserve"> (основной перс.)</t>
    </r>
  </si>
  <si>
    <r>
      <t xml:space="preserve">заработная плата  </t>
    </r>
    <r>
      <rPr>
        <b/>
        <sz val="12"/>
        <rFont val="Times New Roman"/>
        <family val="1"/>
      </rPr>
      <t>(вспомогательный персонал)</t>
    </r>
  </si>
  <si>
    <r>
      <t xml:space="preserve">начисления на выплаты по оплате труда </t>
    </r>
    <r>
      <rPr>
        <b/>
        <sz val="12"/>
        <rFont val="Times New Roman"/>
        <family val="1"/>
      </rPr>
      <t>(вспом.персон.)</t>
    </r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</si>
  <si>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</si>
  <si>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внесение изменений</t>
  </si>
  <si>
    <t>тыс.руб</t>
  </si>
  <si>
    <t>224</t>
  </si>
  <si>
    <t>ДЦП "Модернизация объектов коммун.инф-ры"</t>
  </si>
  <si>
    <t>МБ "Модернизация объектов коммун.инф-ры" подготовка к зиме (софинансирование)</t>
  </si>
  <si>
    <t>МБ "Модернизация объектов коммун.инф-ры" подготовка к зиме (экспертиза)</t>
  </si>
  <si>
    <t>"Информирование населения СП и ГП о принимаемых мерах в сфере ЖКХ"</t>
  </si>
  <si>
    <t>прочие расходы в сфере коммунального хозяйства</t>
  </si>
  <si>
    <t>"Народные инициативы"</t>
  </si>
  <si>
    <t>увеличение стоимости материальных запасов (софинансирование)</t>
  </si>
  <si>
    <t>План на 2015г. 
РД 138
17.06.2015</t>
  </si>
  <si>
    <t>Исполнено на 01.09.2015</t>
  </si>
  <si>
    <t>Уточненный план на 2015г. 
РД 145
от 16.09.2015</t>
  </si>
  <si>
    <t>Справочная № 1 к решению Думы Радищевского городского поселения  "О внесении изменений в Решение Думы Радищевского ГП № 122 от 29.12.2014г. "О бюджете Радищевского городского поселения на 2015 год и на плановый период 2016 и 2017 годов"
от "16" сентября  2015г. №  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</si>
</sst>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Book Antiqua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8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5" borderId="7" applyNumberFormat="0" applyAlignment="0" applyProtection="0"/>
    <xf numFmtId="0" fontId="25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6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30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0" borderId="10" xfId="0" applyFont="1" applyFill="1" applyBorder="1" applyAlignment="1">
      <alignment vertical="center"/>
    </xf>
    <xf numFmtId="0" fontId="8" fillId="3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0" borderId="12" xfId="0" applyFont="1" applyFill="1" applyBorder="1" applyAlignment="1">
      <alignment vertical="center"/>
    </xf>
    <xf numFmtId="0" fontId="8" fillId="30" borderId="13" xfId="0" applyFont="1" applyFill="1" applyBorder="1" applyAlignment="1">
      <alignment horizontal="center" vertical="center"/>
    </xf>
    <xf numFmtId="0" fontId="8" fillId="3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10" xfId="0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8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24" borderId="10" xfId="0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5" fillId="24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69" fontId="3" fillId="0" borderId="1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30" borderId="23" xfId="0" applyFont="1" applyFill="1" applyBorder="1" applyAlignment="1">
      <alignment vertical="center"/>
    </xf>
    <xf numFmtId="0" fontId="4" fillId="30" borderId="24" xfId="0" applyFont="1" applyFill="1" applyBorder="1" applyAlignment="1">
      <alignment horizontal="center" vertical="center"/>
    </xf>
    <xf numFmtId="0" fontId="4" fillId="30" borderId="24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30" borderId="13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19" fillId="0" borderId="10" xfId="0" applyNumberFormat="1" applyFont="1" applyBorder="1" applyAlignment="1">
      <alignment vertical="center"/>
    </xf>
    <xf numFmtId="164" fontId="8" fillId="30" borderId="10" xfId="0" applyNumberFormat="1" applyFont="1" applyFill="1" applyBorder="1" applyAlignment="1">
      <alignment vertical="center"/>
    </xf>
    <xf numFmtId="164" fontId="8" fillId="30" borderId="26" xfId="0" applyNumberFormat="1" applyFont="1" applyFill="1" applyBorder="1" applyAlignment="1">
      <alignment vertical="center"/>
    </xf>
    <xf numFmtId="164" fontId="4" fillId="31" borderId="10" xfId="0" applyNumberFormat="1" applyFont="1" applyFill="1" applyBorder="1" applyAlignment="1">
      <alignment vertical="center"/>
    </xf>
    <xf numFmtId="164" fontId="5" fillId="31" borderId="10" xfId="0" applyNumberFormat="1" applyFont="1" applyFill="1" applyBorder="1" applyAlignment="1">
      <alignment vertical="center"/>
    </xf>
    <xf numFmtId="164" fontId="8" fillId="31" borderId="10" xfId="0" applyNumberFormat="1" applyFont="1" applyFill="1" applyBorder="1" applyAlignment="1">
      <alignment vertical="center"/>
    </xf>
    <xf numFmtId="164" fontId="1" fillId="31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4" fillId="8" borderId="10" xfId="0" applyNumberFormat="1" applyFont="1" applyFill="1" applyBorder="1" applyAlignment="1">
      <alignment vertical="center"/>
    </xf>
    <xf numFmtId="164" fontId="4" fillId="8" borderId="26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4" fillId="24" borderId="26" xfId="0" applyNumberFormat="1" applyFont="1" applyFill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164" fontId="6" fillId="30" borderId="10" xfId="0" applyNumberFormat="1" applyFont="1" applyFill="1" applyBorder="1" applyAlignment="1">
      <alignment vertical="center"/>
    </xf>
    <xf numFmtId="164" fontId="6" fillId="30" borderId="26" xfId="0" applyNumberFormat="1" applyFont="1" applyFill="1" applyBorder="1" applyAlignment="1">
      <alignment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5" fillId="30" borderId="10" xfId="0" applyNumberFormat="1" applyFont="1" applyFill="1" applyBorder="1" applyAlignment="1">
      <alignment vertical="center"/>
    </xf>
    <xf numFmtId="164" fontId="5" fillId="30" borderId="26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15" fillId="0" borderId="27" xfId="0" applyNumberFormat="1" applyFont="1" applyBorder="1" applyAlignment="1">
      <alignment horizontal="right" vertical="center"/>
    </xf>
    <xf numFmtId="164" fontId="15" fillId="0" borderId="28" xfId="0" applyNumberFormat="1" applyFont="1" applyBorder="1" applyAlignment="1">
      <alignment horizontal="right" vertical="center"/>
    </xf>
    <xf numFmtId="164" fontId="1" fillId="30" borderId="10" xfId="0" applyNumberFormat="1" applyFont="1" applyFill="1" applyBorder="1" applyAlignment="1">
      <alignment vertical="center"/>
    </xf>
    <xf numFmtId="164" fontId="1" fillId="30" borderId="26" xfId="0" applyNumberFormat="1" applyFont="1" applyFill="1" applyBorder="1" applyAlignment="1">
      <alignment vertical="center"/>
    </xf>
    <xf numFmtId="164" fontId="3" fillId="30" borderId="10" xfId="0" applyNumberFormat="1" applyFont="1" applyFill="1" applyBorder="1" applyAlignment="1">
      <alignment vertical="center"/>
    </xf>
    <xf numFmtId="164" fontId="3" fillId="30" borderId="26" xfId="0" applyNumberFormat="1" applyFont="1" applyFill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" fillId="24" borderId="10" xfId="0" applyNumberFormat="1" applyFont="1" applyFill="1" applyBorder="1" applyAlignment="1">
      <alignment vertical="center"/>
    </xf>
    <xf numFmtId="164" fontId="1" fillId="24" borderId="26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vertical="center"/>
    </xf>
    <xf numFmtId="164" fontId="13" fillId="24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4" fillId="30" borderId="24" xfId="0" applyNumberFormat="1" applyFont="1" applyFill="1" applyBorder="1" applyAlignment="1">
      <alignment vertical="center"/>
    </xf>
    <xf numFmtId="164" fontId="4" fillId="30" borderId="29" xfId="0" applyNumberFormat="1" applyFont="1" applyFill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2" fontId="3" fillId="4" borderId="0" xfId="0" applyNumberFormat="1" applyFont="1" applyFill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7" fillId="30" borderId="24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27" fillId="8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27" fillId="0" borderId="10" xfId="0" applyNumberFormat="1" applyFont="1" applyFill="1" applyBorder="1" applyAlignment="1" applyProtection="1">
      <alignment vertical="center"/>
      <protection locked="0"/>
    </xf>
    <xf numFmtId="3" fontId="27" fillId="24" borderId="1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 applyProtection="1">
      <alignment vertical="center"/>
      <protection locked="0"/>
    </xf>
    <xf numFmtId="3" fontId="12" fillId="24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3" fontId="27" fillId="0" borderId="1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vertical="center"/>
    </xf>
    <xf numFmtId="3" fontId="29" fillId="30" borderId="10" xfId="0" applyNumberFormat="1" applyFont="1" applyFill="1" applyBorder="1" applyAlignment="1">
      <alignment vertical="center"/>
    </xf>
    <xf numFmtId="3" fontId="29" fillId="30" borderId="10" xfId="0" applyNumberFormat="1" applyFont="1" applyFill="1" applyBorder="1" applyAlignment="1" applyProtection="1">
      <alignment vertical="center"/>
      <protection locked="0"/>
    </xf>
    <xf numFmtId="3" fontId="30" fillId="8" borderId="10" xfId="0" applyNumberFormat="1" applyFont="1" applyFill="1" applyBorder="1" applyAlignment="1">
      <alignment vertical="center"/>
    </xf>
    <xf numFmtId="0" fontId="12" fillId="3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24" borderId="10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30" fillId="8" borderId="10" xfId="0" applyFont="1" applyFill="1" applyBorder="1" applyAlignment="1">
      <alignment vertical="center"/>
    </xf>
    <xf numFmtId="0" fontId="30" fillId="3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0" fontId="13" fillId="30" borderId="10" xfId="0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vertical="center"/>
    </xf>
    <xf numFmtId="0" fontId="32" fillId="30" borderId="1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 applyProtection="1">
      <alignment vertical="center"/>
      <protection locked="0"/>
    </xf>
    <xf numFmtId="0" fontId="13" fillId="24" borderId="10" xfId="0" applyFont="1" applyFill="1" applyBorder="1" applyAlignment="1">
      <alignment vertical="center"/>
    </xf>
    <xf numFmtId="3" fontId="30" fillId="30" borderId="10" xfId="0" applyNumberFormat="1" applyFont="1" applyFill="1" applyBorder="1" applyAlignment="1">
      <alignment vertical="center"/>
    </xf>
    <xf numFmtId="3" fontId="30" fillId="30" borderId="13" xfId="0" applyNumberFormat="1" applyFont="1" applyFill="1" applyBorder="1" applyAlignment="1">
      <alignment vertical="center"/>
    </xf>
    <xf numFmtId="169" fontId="15" fillId="0" borderId="27" xfId="0" applyNumberFormat="1" applyFont="1" applyBorder="1" applyAlignment="1">
      <alignment horizontal="right" vertical="center"/>
    </xf>
    <xf numFmtId="169" fontId="5" fillId="0" borderId="10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169" fontId="12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9" fillId="24" borderId="10" xfId="0" applyNumberFormat="1" applyFont="1" applyFill="1" applyBorder="1" applyAlignment="1">
      <alignment vertical="center"/>
    </xf>
    <xf numFmtId="169" fontId="5" fillId="24" borderId="10" xfId="0" applyNumberFormat="1" applyFont="1" applyFill="1" applyBorder="1" applyAlignment="1">
      <alignment vertical="center"/>
    </xf>
    <xf numFmtId="169" fontId="4" fillId="0" borderId="27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vertical="center"/>
    </xf>
    <xf numFmtId="169" fontId="19" fillId="0" borderId="10" xfId="0" applyNumberFormat="1" applyFont="1" applyBorder="1" applyAlignment="1">
      <alignment vertical="center"/>
    </xf>
    <xf numFmtId="169" fontId="28" fillId="0" borderId="10" xfId="0" applyNumberFormat="1" applyFont="1" applyBorder="1" applyAlignment="1">
      <alignment vertical="center"/>
    </xf>
    <xf numFmtId="169" fontId="1" fillId="24" borderId="10" xfId="0" applyNumberFormat="1" applyFont="1" applyFill="1" applyBorder="1" applyAlignment="1">
      <alignment vertical="center"/>
    </xf>
    <xf numFmtId="169" fontId="4" fillId="24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28" fillId="24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2" fillId="24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vertical="center"/>
    </xf>
    <xf numFmtId="3" fontId="12" fillId="24" borderId="10" xfId="0" applyNumberFormat="1" applyFont="1" applyFill="1" applyBorder="1" applyAlignment="1">
      <alignment vertical="center"/>
    </xf>
    <xf numFmtId="3" fontId="12" fillId="30" borderId="10" xfId="0" applyNumberFormat="1" applyFont="1" applyFill="1" applyBorder="1" applyAlignment="1">
      <alignment vertical="center"/>
    </xf>
    <xf numFmtId="0" fontId="12" fillId="30" borderId="10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12" fillId="24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>
      <alignment vertical="center"/>
    </xf>
    <xf numFmtId="0" fontId="27" fillId="0" borderId="27" xfId="0" applyFont="1" applyFill="1" applyBorder="1" applyAlignment="1" applyProtection="1">
      <alignment vertical="center"/>
      <protection locked="0"/>
    </xf>
    <xf numFmtId="0" fontId="31" fillId="0" borderId="27" xfId="0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30" borderId="30" xfId="0" applyFont="1" applyFill="1" applyBorder="1" applyAlignment="1">
      <alignment vertical="center" wrapText="1"/>
    </xf>
    <xf numFmtId="0" fontId="4" fillId="30" borderId="31" xfId="0" applyFont="1" applyFill="1" applyBorder="1" applyAlignment="1">
      <alignment vertical="center" wrapText="1"/>
    </xf>
    <xf numFmtId="0" fontId="4" fillId="30" borderId="27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left" vertical="center"/>
    </xf>
    <xf numFmtId="49" fontId="8" fillId="8" borderId="11" xfId="0" applyNumberFormat="1" applyFont="1" applyFill="1" applyBorder="1" applyAlignment="1">
      <alignment horizontal="left" vertical="center"/>
    </xf>
    <xf numFmtId="49" fontId="8" fillId="8" borderId="10" xfId="0" applyNumberFormat="1" applyFont="1" applyFill="1" applyBorder="1" applyAlignment="1">
      <alignment horizontal="left" vertical="center"/>
    </xf>
    <xf numFmtId="0" fontId="4" fillId="30" borderId="11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center" wrapText="1"/>
    </xf>
    <xf numFmtId="0" fontId="4" fillId="30" borderId="30" xfId="0" applyFont="1" applyFill="1" applyBorder="1" applyAlignment="1">
      <alignment vertical="center"/>
    </xf>
    <xf numFmtId="0" fontId="4" fillId="30" borderId="31" xfId="0" applyFont="1" applyFill="1" applyBorder="1" applyAlignment="1">
      <alignment vertical="center"/>
    </xf>
    <xf numFmtId="0" fontId="4" fillId="30" borderId="27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4" fillId="30" borderId="11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2"/>
  <sheetViews>
    <sheetView tabSelected="1" view="pageBreakPreview" zoomScaleNormal="85" zoomScaleSheetLayoutView="100" zoomScalePageLayoutView="0" workbookViewId="0" topLeftCell="A1">
      <selection activeCell="J1" sqref="J1:V1"/>
    </sheetView>
  </sheetViews>
  <sheetFormatPr defaultColWidth="9.00390625" defaultRowHeight="12.75"/>
  <cols>
    <col min="1" max="1" width="7.375" style="1" customWidth="1"/>
    <col min="2" max="2" width="7.00390625" style="2" customWidth="1"/>
    <col min="3" max="3" width="61.375" style="1" customWidth="1"/>
    <col min="4" max="4" width="11.00390625" style="1" hidden="1" customWidth="1"/>
    <col min="5" max="5" width="10.25390625" style="1" hidden="1" customWidth="1"/>
    <col min="6" max="6" width="10.125" style="1" hidden="1" customWidth="1"/>
    <col min="7" max="8" width="11.375" style="1" hidden="1" customWidth="1"/>
    <col min="9" max="9" width="11.875" style="1" hidden="1" customWidth="1"/>
    <col min="10" max="10" width="11.375" style="1" customWidth="1"/>
    <col min="11" max="11" width="11.375" style="1" hidden="1" customWidth="1"/>
    <col min="12" max="12" width="12.25390625" style="1" hidden="1" customWidth="1"/>
    <col min="13" max="19" width="11.375" style="1" hidden="1" customWidth="1"/>
    <col min="20" max="20" width="12.375" style="1" customWidth="1"/>
    <col min="21" max="22" width="11.375" style="1" customWidth="1"/>
    <col min="23" max="16384" width="9.125" style="1" customWidth="1"/>
  </cols>
  <sheetData>
    <row r="1" spans="2:22" s="53" customFormat="1" ht="86.25" customHeight="1">
      <c r="B1" s="54"/>
      <c r="J1" s="262" t="s">
        <v>168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="53" customFormat="1" ht="13.5">
      <c r="B2" s="54"/>
    </row>
    <row r="3" s="53" customFormat="1" ht="13.5">
      <c r="B3" s="54"/>
    </row>
    <row r="4" spans="1:22" s="53" customFormat="1" ht="39.75" customHeight="1">
      <c r="A4" s="265" t="s">
        <v>144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="53" customFormat="1" ht="18.75" customHeight="1">
      <c r="B5" s="54"/>
    </row>
    <row r="6" spans="2:22" s="53" customFormat="1" ht="17.25" thickBot="1">
      <c r="B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 t="s">
        <v>95</v>
      </c>
      <c r="T6" s="55"/>
      <c r="U6" s="55"/>
      <c r="V6" s="235" t="s">
        <v>156</v>
      </c>
    </row>
    <row r="7" ht="13.5" hidden="1" thickBot="1"/>
    <row r="8" spans="1:9" ht="15" customHeight="1" hidden="1" thickBot="1">
      <c r="A8" s="256"/>
      <c r="B8" s="256"/>
      <c r="C8" s="256"/>
      <c r="D8" s="256"/>
      <c r="E8" s="256"/>
      <c r="F8" s="256"/>
      <c r="G8" s="256"/>
      <c r="H8" s="256"/>
      <c r="I8" s="256"/>
    </row>
    <row r="9" spans="1:22" ht="85.5" customHeight="1" thickBot="1">
      <c r="A9" s="257" t="s">
        <v>59</v>
      </c>
      <c r="B9" s="258"/>
      <c r="C9" s="258"/>
      <c r="D9" s="151" t="s">
        <v>120</v>
      </c>
      <c r="E9" s="151" t="s">
        <v>116</v>
      </c>
      <c r="F9" s="151" t="s">
        <v>117</v>
      </c>
      <c r="G9" s="151" t="s">
        <v>118</v>
      </c>
      <c r="H9" s="151" t="s">
        <v>119</v>
      </c>
      <c r="I9" s="100" t="s">
        <v>148</v>
      </c>
      <c r="J9" s="231" t="s">
        <v>165</v>
      </c>
      <c r="K9" s="228" t="s">
        <v>92</v>
      </c>
      <c r="L9" s="101" t="s">
        <v>93</v>
      </c>
      <c r="M9" s="101" t="s">
        <v>110</v>
      </c>
      <c r="N9" s="101" t="s">
        <v>147</v>
      </c>
      <c r="O9" s="101"/>
      <c r="P9" s="101" t="s">
        <v>146</v>
      </c>
      <c r="Q9" s="101" t="s">
        <v>145</v>
      </c>
      <c r="R9" s="101" t="s">
        <v>94</v>
      </c>
      <c r="S9" s="101" t="s">
        <v>109</v>
      </c>
      <c r="T9" s="231" t="s">
        <v>155</v>
      </c>
      <c r="U9" s="231" t="s">
        <v>167</v>
      </c>
      <c r="V9" s="231" t="s">
        <v>166</v>
      </c>
    </row>
    <row r="10" spans="1:22" s="7" customFormat="1" ht="20.25" customHeight="1">
      <c r="A10" s="97" t="s">
        <v>21</v>
      </c>
      <c r="B10" s="98"/>
      <c r="C10" s="99"/>
      <c r="D10" s="152"/>
      <c r="E10" s="152"/>
      <c r="F10" s="152"/>
      <c r="G10" s="152"/>
      <c r="H10" s="152"/>
      <c r="I10" s="152"/>
      <c r="J10" s="147"/>
      <c r="K10" s="147"/>
      <c r="L10" s="147"/>
      <c r="M10" s="147"/>
      <c r="N10" s="147"/>
      <c r="O10" s="147"/>
      <c r="P10" s="147"/>
      <c r="Q10" s="147"/>
      <c r="R10" s="147"/>
      <c r="S10" s="148"/>
      <c r="T10" s="147"/>
      <c r="U10" s="147"/>
      <c r="V10" s="147"/>
    </row>
    <row r="11" spans="1:22" s="7" customFormat="1" ht="32.25" customHeight="1">
      <c r="A11" s="29" t="s">
        <v>0</v>
      </c>
      <c r="B11" s="5">
        <v>210</v>
      </c>
      <c r="C11" s="49" t="s">
        <v>30</v>
      </c>
      <c r="D11" s="153">
        <f aca="true" t="shared" si="0" ref="D11:T11">SUM(D12:D14)</f>
        <v>4239</v>
      </c>
      <c r="E11" s="153">
        <f t="shared" si="0"/>
        <v>474</v>
      </c>
      <c r="F11" s="153">
        <f t="shared" si="0"/>
        <v>482</v>
      </c>
      <c r="G11" s="153">
        <f t="shared" si="0"/>
        <v>5195</v>
      </c>
      <c r="H11" s="153">
        <f t="shared" si="0"/>
        <v>183</v>
      </c>
      <c r="I11" s="112">
        <f t="shared" si="0"/>
        <v>8921.7</v>
      </c>
      <c r="J11" s="129">
        <f t="shared" si="0"/>
        <v>6678.1</v>
      </c>
      <c r="K11" s="129">
        <f t="shared" si="0"/>
        <v>25</v>
      </c>
      <c r="L11" s="129">
        <f t="shared" si="0"/>
        <v>4880</v>
      </c>
      <c r="M11" s="129">
        <f t="shared" si="0"/>
        <v>888.9</v>
      </c>
      <c r="N11" s="129">
        <f t="shared" si="0"/>
        <v>676.9999999999999</v>
      </c>
      <c r="O11" s="129">
        <f t="shared" si="0"/>
        <v>0</v>
      </c>
      <c r="P11" s="129">
        <f t="shared" si="0"/>
        <v>0</v>
      </c>
      <c r="Q11" s="129">
        <f t="shared" si="0"/>
        <v>0</v>
      </c>
      <c r="R11" s="129">
        <f t="shared" si="0"/>
        <v>0</v>
      </c>
      <c r="S11" s="129">
        <f t="shared" si="0"/>
        <v>0</v>
      </c>
      <c r="T11" s="129">
        <f t="shared" si="0"/>
        <v>124</v>
      </c>
      <c r="U11" s="129">
        <f>SUM(U12:U14)</f>
        <v>6802.1</v>
      </c>
      <c r="V11" s="129">
        <f>SUM(V12:V14)</f>
        <v>5159.800000000001</v>
      </c>
    </row>
    <row r="12" spans="1:22" s="10" customFormat="1" ht="15.75">
      <c r="A12" s="30" t="s">
        <v>0</v>
      </c>
      <c r="B12" s="8">
        <v>211</v>
      </c>
      <c r="C12" s="48" t="s">
        <v>1</v>
      </c>
      <c r="D12" s="154">
        <f aca="true" t="shared" si="1" ref="D12:I12">SUM(D31,D35,D52,D75)</f>
        <v>3284</v>
      </c>
      <c r="E12" s="154">
        <f t="shared" si="1"/>
        <v>364</v>
      </c>
      <c r="F12" s="154">
        <f t="shared" si="1"/>
        <v>384</v>
      </c>
      <c r="G12" s="154">
        <f t="shared" si="1"/>
        <v>4032</v>
      </c>
      <c r="H12" s="154">
        <f t="shared" si="1"/>
        <v>111</v>
      </c>
      <c r="I12" s="114">
        <f t="shared" si="1"/>
        <v>6812</v>
      </c>
      <c r="J12" s="131">
        <f aca="true" t="shared" si="2" ref="J12:T12">SUM(J31,J35,J52,J75)</f>
        <v>4915.2</v>
      </c>
      <c r="K12" s="131">
        <f t="shared" si="2"/>
        <v>0</v>
      </c>
      <c r="L12" s="131">
        <f t="shared" si="2"/>
        <v>4026.6</v>
      </c>
      <c r="M12" s="131">
        <f t="shared" si="2"/>
        <v>682.4</v>
      </c>
      <c r="N12" s="131">
        <f t="shared" si="2"/>
        <v>241.5999999999999</v>
      </c>
      <c r="O12" s="131">
        <f t="shared" si="2"/>
        <v>0</v>
      </c>
      <c r="P12" s="131">
        <f t="shared" si="2"/>
        <v>0</v>
      </c>
      <c r="Q12" s="131">
        <f t="shared" si="2"/>
        <v>0</v>
      </c>
      <c r="R12" s="131">
        <f t="shared" si="2"/>
        <v>0</v>
      </c>
      <c r="S12" s="131">
        <f t="shared" si="2"/>
        <v>0</v>
      </c>
      <c r="T12" s="131">
        <f t="shared" si="2"/>
        <v>200</v>
      </c>
      <c r="U12" s="131">
        <f>SUM(U31,U35,U52,U75)</f>
        <v>5115.2</v>
      </c>
      <c r="V12" s="131">
        <f>SUM(V31,V35,V52,V75)</f>
        <v>4172.200000000001</v>
      </c>
    </row>
    <row r="13" spans="1:22" s="10" customFormat="1" ht="15.75">
      <c r="A13" s="30" t="s">
        <v>0</v>
      </c>
      <c r="B13" s="8">
        <v>212</v>
      </c>
      <c r="C13" s="48" t="s">
        <v>2</v>
      </c>
      <c r="D13" s="154">
        <f aca="true" t="shared" si="3" ref="D13:I13">SUM(D55,D36,D76)</f>
        <v>0</v>
      </c>
      <c r="E13" s="154">
        <f t="shared" si="3"/>
        <v>0</v>
      </c>
      <c r="F13" s="154">
        <f t="shared" si="3"/>
        <v>0</v>
      </c>
      <c r="G13" s="154">
        <f t="shared" si="3"/>
        <v>0</v>
      </c>
      <c r="H13" s="154">
        <f t="shared" si="3"/>
        <v>72</v>
      </c>
      <c r="I13" s="114">
        <f t="shared" si="3"/>
        <v>53</v>
      </c>
      <c r="J13" s="131">
        <f aca="true" t="shared" si="4" ref="J13:T13">SUM(J55,J36,J76)</f>
        <v>0.1</v>
      </c>
      <c r="K13" s="131">
        <f t="shared" si="4"/>
        <v>25</v>
      </c>
      <c r="L13" s="131">
        <f t="shared" si="4"/>
        <v>0</v>
      </c>
      <c r="M13" s="131">
        <f t="shared" si="4"/>
        <v>0</v>
      </c>
      <c r="N13" s="131">
        <f t="shared" si="4"/>
        <v>0</v>
      </c>
      <c r="O13" s="131">
        <f t="shared" si="4"/>
        <v>0</v>
      </c>
      <c r="P13" s="131">
        <f t="shared" si="4"/>
        <v>0</v>
      </c>
      <c r="Q13" s="131">
        <f t="shared" si="4"/>
        <v>0</v>
      </c>
      <c r="R13" s="131">
        <f t="shared" si="4"/>
        <v>0</v>
      </c>
      <c r="S13" s="131">
        <f t="shared" si="4"/>
        <v>0</v>
      </c>
      <c r="T13" s="131">
        <f t="shared" si="4"/>
        <v>120</v>
      </c>
      <c r="U13" s="131">
        <f>SUM(U55,U36,U76)</f>
        <v>120.1</v>
      </c>
      <c r="V13" s="131">
        <f>SUM(V55,V36,V76)</f>
        <v>0</v>
      </c>
    </row>
    <row r="14" spans="1:22" s="10" customFormat="1" ht="15.75">
      <c r="A14" s="30" t="s">
        <v>0</v>
      </c>
      <c r="B14" s="8">
        <v>213</v>
      </c>
      <c r="C14" s="48" t="s">
        <v>3</v>
      </c>
      <c r="D14" s="154">
        <f aca="true" t="shared" si="5" ref="D14:I14">SUM(D32,D37,D56,D77)</f>
        <v>955</v>
      </c>
      <c r="E14" s="154">
        <f t="shared" si="5"/>
        <v>110</v>
      </c>
      <c r="F14" s="154">
        <f t="shared" si="5"/>
        <v>98</v>
      </c>
      <c r="G14" s="154">
        <f t="shared" si="5"/>
        <v>1163</v>
      </c>
      <c r="H14" s="154">
        <f t="shared" si="5"/>
        <v>0</v>
      </c>
      <c r="I14" s="114">
        <f t="shared" si="5"/>
        <v>2056.7</v>
      </c>
      <c r="J14" s="131">
        <f aca="true" t="shared" si="6" ref="J14:T14">SUM(J32,J37,J56,J77)</f>
        <v>1762.8</v>
      </c>
      <c r="K14" s="131">
        <f t="shared" si="6"/>
        <v>0</v>
      </c>
      <c r="L14" s="131">
        <f t="shared" si="6"/>
        <v>853.4000000000001</v>
      </c>
      <c r="M14" s="131">
        <f t="shared" si="6"/>
        <v>206.5</v>
      </c>
      <c r="N14" s="131">
        <f t="shared" si="6"/>
        <v>435.4</v>
      </c>
      <c r="O14" s="131">
        <f t="shared" si="6"/>
        <v>0</v>
      </c>
      <c r="P14" s="131">
        <f t="shared" si="6"/>
        <v>0</v>
      </c>
      <c r="Q14" s="131">
        <f t="shared" si="6"/>
        <v>0</v>
      </c>
      <c r="R14" s="131">
        <f t="shared" si="6"/>
        <v>0</v>
      </c>
      <c r="S14" s="131">
        <f t="shared" si="6"/>
        <v>0</v>
      </c>
      <c r="T14" s="131">
        <f t="shared" si="6"/>
        <v>-196</v>
      </c>
      <c r="U14" s="131">
        <f>SUM(U32,U37,U56,U77)</f>
        <v>1566.8</v>
      </c>
      <c r="V14" s="131">
        <f>SUM(V32,V37,V56,V77)</f>
        <v>987.6</v>
      </c>
    </row>
    <row r="15" spans="1:22" s="7" customFormat="1" ht="15.75">
      <c r="A15" s="29" t="s">
        <v>0</v>
      </c>
      <c r="B15" s="5">
        <v>220</v>
      </c>
      <c r="C15" s="49" t="s">
        <v>4</v>
      </c>
      <c r="D15" s="153">
        <f aca="true" t="shared" si="7" ref="D15:T15">SUM(D16:D21)</f>
        <v>369</v>
      </c>
      <c r="E15" s="153">
        <f t="shared" si="7"/>
        <v>19</v>
      </c>
      <c r="F15" s="153">
        <f t="shared" si="7"/>
        <v>21</v>
      </c>
      <c r="G15" s="153">
        <f t="shared" si="7"/>
        <v>403</v>
      </c>
      <c r="H15" s="153">
        <f t="shared" si="7"/>
        <v>98</v>
      </c>
      <c r="I15" s="112">
        <f t="shared" si="7"/>
        <v>896</v>
      </c>
      <c r="J15" s="129">
        <f t="shared" si="7"/>
        <v>241.7</v>
      </c>
      <c r="K15" s="129">
        <f t="shared" si="7"/>
        <v>190.1</v>
      </c>
      <c r="L15" s="129">
        <f t="shared" si="7"/>
        <v>74.5</v>
      </c>
      <c r="M15" s="129">
        <f t="shared" si="7"/>
        <v>74.5</v>
      </c>
      <c r="N15" s="129">
        <f t="shared" si="7"/>
        <v>0</v>
      </c>
      <c r="O15" s="129">
        <f t="shared" si="7"/>
        <v>0</v>
      </c>
      <c r="P15" s="129">
        <f t="shared" si="7"/>
        <v>0</v>
      </c>
      <c r="Q15" s="129">
        <f t="shared" si="7"/>
        <v>0</v>
      </c>
      <c r="R15" s="129">
        <f t="shared" si="7"/>
        <v>0</v>
      </c>
      <c r="S15" s="129">
        <f t="shared" si="7"/>
        <v>0</v>
      </c>
      <c r="T15" s="129">
        <f t="shared" si="7"/>
        <v>46.9</v>
      </c>
      <c r="U15" s="129">
        <f>SUM(U16:U21)</f>
        <v>288.6</v>
      </c>
      <c r="V15" s="129">
        <f>SUM(V16:V21)</f>
        <v>153.1</v>
      </c>
    </row>
    <row r="16" spans="1:22" s="10" customFormat="1" ht="15.75">
      <c r="A16" s="30" t="s">
        <v>0</v>
      </c>
      <c r="B16" s="8">
        <v>221</v>
      </c>
      <c r="C16" s="48" t="s">
        <v>5</v>
      </c>
      <c r="D16" s="154">
        <f aca="true" t="shared" si="8" ref="D16:T20">SUM(D60,D39,D79)</f>
        <v>147</v>
      </c>
      <c r="E16" s="154">
        <f t="shared" si="8"/>
        <v>15</v>
      </c>
      <c r="F16" s="154">
        <f t="shared" si="8"/>
        <v>15</v>
      </c>
      <c r="G16" s="154">
        <f t="shared" si="8"/>
        <v>177</v>
      </c>
      <c r="H16" s="154">
        <f t="shared" si="8"/>
        <v>0</v>
      </c>
      <c r="I16" s="114">
        <f t="shared" si="8"/>
        <v>179</v>
      </c>
      <c r="J16" s="131">
        <f t="shared" si="8"/>
        <v>160</v>
      </c>
      <c r="K16" s="131">
        <f t="shared" si="8"/>
        <v>85</v>
      </c>
      <c r="L16" s="131">
        <f t="shared" si="8"/>
        <v>0</v>
      </c>
      <c r="M16" s="131">
        <f t="shared" si="8"/>
        <v>0</v>
      </c>
      <c r="N16" s="131">
        <f t="shared" si="8"/>
        <v>0</v>
      </c>
      <c r="O16" s="131">
        <f t="shared" si="8"/>
        <v>0</v>
      </c>
      <c r="P16" s="131">
        <f t="shared" si="8"/>
        <v>0</v>
      </c>
      <c r="Q16" s="131">
        <f t="shared" si="8"/>
        <v>0</v>
      </c>
      <c r="R16" s="131">
        <f t="shared" si="8"/>
        <v>0</v>
      </c>
      <c r="S16" s="131">
        <f t="shared" si="8"/>
        <v>0</v>
      </c>
      <c r="T16" s="131">
        <f t="shared" si="8"/>
        <v>8</v>
      </c>
      <c r="U16" s="131">
        <f aca="true" t="shared" si="9" ref="U16:V20">SUM(U60,U39,U79)</f>
        <v>168</v>
      </c>
      <c r="V16" s="131">
        <f t="shared" si="9"/>
        <v>111.8</v>
      </c>
    </row>
    <row r="17" spans="1:22" s="10" customFormat="1" ht="15.75">
      <c r="A17" s="30" t="s">
        <v>0</v>
      </c>
      <c r="B17" s="8">
        <v>222</v>
      </c>
      <c r="C17" s="48" t="s">
        <v>6</v>
      </c>
      <c r="D17" s="154">
        <f aca="true" t="shared" si="10" ref="D17:I17">SUM(D61,D40,D80)</f>
        <v>0</v>
      </c>
      <c r="E17" s="154">
        <f t="shared" si="10"/>
        <v>0</v>
      </c>
      <c r="F17" s="154">
        <f t="shared" si="10"/>
        <v>0</v>
      </c>
      <c r="G17" s="154">
        <f t="shared" si="10"/>
        <v>0</v>
      </c>
      <c r="H17" s="154">
        <f t="shared" si="10"/>
        <v>4</v>
      </c>
      <c r="I17" s="114">
        <f t="shared" si="10"/>
        <v>56</v>
      </c>
      <c r="J17" s="131">
        <f t="shared" si="8"/>
        <v>0.1</v>
      </c>
      <c r="K17" s="131">
        <f t="shared" si="8"/>
        <v>0.1</v>
      </c>
      <c r="L17" s="131">
        <f t="shared" si="8"/>
        <v>0</v>
      </c>
      <c r="M17" s="131">
        <f t="shared" si="8"/>
        <v>0</v>
      </c>
      <c r="N17" s="131">
        <f t="shared" si="8"/>
        <v>0</v>
      </c>
      <c r="O17" s="131">
        <f t="shared" si="8"/>
        <v>0</v>
      </c>
      <c r="P17" s="131">
        <f t="shared" si="8"/>
        <v>0</v>
      </c>
      <c r="Q17" s="131">
        <f t="shared" si="8"/>
        <v>0</v>
      </c>
      <c r="R17" s="131">
        <f t="shared" si="8"/>
        <v>0</v>
      </c>
      <c r="S17" s="131">
        <f t="shared" si="8"/>
        <v>0</v>
      </c>
      <c r="T17" s="131">
        <f t="shared" si="8"/>
        <v>50</v>
      </c>
      <c r="U17" s="131">
        <f t="shared" si="9"/>
        <v>50.1</v>
      </c>
      <c r="V17" s="131">
        <f t="shared" si="9"/>
        <v>0</v>
      </c>
    </row>
    <row r="18" spans="1:22" s="10" customFormat="1" ht="15.75">
      <c r="A18" s="30" t="s">
        <v>0</v>
      </c>
      <c r="B18" s="8">
        <v>223</v>
      </c>
      <c r="C18" s="48" t="s">
        <v>7</v>
      </c>
      <c r="D18" s="154">
        <f aca="true" t="shared" si="11" ref="D18:I18">SUM(D62,D41,D81)</f>
        <v>64</v>
      </c>
      <c r="E18" s="154">
        <f t="shared" si="11"/>
        <v>4</v>
      </c>
      <c r="F18" s="154">
        <f t="shared" si="11"/>
        <v>6</v>
      </c>
      <c r="G18" s="154">
        <f t="shared" si="11"/>
        <v>74</v>
      </c>
      <c r="H18" s="154">
        <f t="shared" si="11"/>
        <v>43</v>
      </c>
      <c r="I18" s="114">
        <f t="shared" si="11"/>
        <v>149</v>
      </c>
      <c r="J18" s="131">
        <f t="shared" si="8"/>
        <v>39</v>
      </c>
      <c r="K18" s="131">
        <f t="shared" si="8"/>
        <v>0</v>
      </c>
      <c r="L18" s="131">
        <f t="shared" si="8"/>
        <v>74.5</v>
      </c>
      <c r="M18" s="131">
        <f t="shared" si="8"/>
        <v>74.5</v>
      </c>
      <c r="N18" s="131">
        <f t="shared" si="8"/>
        <v>0</v>
      </c>
      <c r="O18" s="131">
        <f t="shared" si="8"/>
        <v>0</v>
      </c>
      <c r="P18" s="131">
        <f t="shared" si="8"/>
        <v>0</v>
      </c>
      <c r="Q18" s="131">
        <f t="shared" si="8"/>
        <v>0</v>
      </c>
      <c r="R18" s="131">
        <f t="shared" si="8"/>
        <v>0</v>
      </c>
      <c r="S18" s="131">
        <f t="shared" si="8"/>
        <v>0</v>
      </c>
      <c r="T18" s="131">
        <f t="shared" si="8"/>
        <v>0</v>
      </c>
      <c r="U18" s="131">
        <f t="shared" si="9"/>
        <v>39</v>
      </c>
      <c r="V18" s="131">
        <f t="shared" si="9"/>
        <v>9.8</v>
      </c>
    </row>
    <row r="19" spans="1:22" s="10" customFormat="1" ht="15.75">
      <c r="A19" s="30" t="s">
        <v>0</v>
      </c>
      <c r="B19" s="8">
        <v>224</v>
      </c>
      <c r="C19" s="48" t="s">
        <v>8</v>
      </c>
      <c r="D19" s="154">
        <f aca="true" t="shared" si="12" ref="D19:I19">SUM(D63,D42,D82)</f>
        <v>0</v>
      </c>
      <c r="E19" s="154">
        <f t="shared" si="12"/>
        <v>0</v>
      </c>
      <c r="F19" s="154">
        <f t="shared" si="12"/>
        <v>0</v>
      </c>
      <c r="G19" s="154">
        <f t="shared" si="12"/>
        <v>0</v>
      </c>
      <c r="H19" s="154">
        <f t="shared" si="12"/>
        <v>0</v>
      </c>
      <c r="I19" s="114">
        <f t="shared" si="12"/>
        <v>0</v>
      </c>
      <c r="J19" s="131">
        <f t="shared" si="8"/>
        <v>0</v>
      </c>
      <c r="K19" s="131">
        <f t="shared" si="8"/>
        <v>0</v>
      </c>
      <c r="L19" s="131">
        <f t="shared" si="8"/>
        <v>0</v>
      </c>
      <c r="M19" s="131">
        <f t="shared" si="8"/>
        <v>0</v>
      </c>
      <c r="N19" s="131">
        <f t="shared" si="8"/>
        <v>0</v>
      </c>
      <c r="O19" s="131">
        <f t="shared" si="8"/>
        <v>0</v>
      </c>
      <c r="P19" s="131">
        <f t="shared" si="8"/>
        <v>0</v>
      </c>
      <c r="Q19" s="131">
        <f t="shared" si="8"/>
        <v>0</v>
      </c>
      <c r="R19" s="131">
        <f t="shared" si="8"/>
        <v>0</v>
      </c>
      <c r="S19" s="131">
        <f t="shared" si="8"/>
        <v>0</v>
      </c>
      <c r="T19" s="131">
        <f t="shared" si="8"/>
        <v>0</v>
      </c>
      <c r="U19" s="131">
        <f t="shared" si="9"/>
        <v>0</v>
      </c>
      <c r="V19" s="131">
        <f t="shared" si="9"/>
        <v>0</v>
      </c>
    </row>
    <row r="20" spans="1:22" s="10" customFormat="1" ht="15.75">
      <c r="A20" s="30" t="s">
        <v>0</v>
      </c>
      <c r="B20" s="8">
        <v>225</v>
      </c>
      <c r="C20" s="48" t="s">
        <v>9</v>
      </c>
      <c r="D20" s="154">
        <f aca="true" t="shared" si="13" ref="D20:I20">SUM(D64,D43,D83)</f>
        <v>56</v>
      </c>
      <c r="E20" s="154">
        <f t="shared" si="13"/>
        <v>0</v>
      </c>
      <c r="F20" s="154">
        <f t="shared" si="13"/>
        <v>0</v>
      </c>
      <c r="G20" s="154">
        <f t="shared" si="13"/>
        <v>56</v>
      </c>
      <c r="H20" s="154">
        <f t="shared" si="13"/>
        <v>20</v>
      </c>
      <c r="I20" s="114">
        <f t="shared" si="13"/>
        <v>116</v>
      </c>
      <c r="J20" s="131">
        <f t="shared" si="8"/>
        <v>1</v>
      </c>
      <c r="K20" s="131">
        <f t="shared" si="8"/>
        <v>65</v>
      </c>
      <c r="L20" s="131">
        <f t="shared" si="8"/>
        <v>0</v>
      </c>
      <c r="M20" s="131">
        <f t="shared" si="8"/>
        <v>0</v>
      </c>
      <c r="N20" s="131">
        <f t="shared" si="8"/>
        <v>0</v>
      </c>
      <c r="O20" s="131">
        <f t="shared" si="8"/>
        <v>0</v>
      </c>
      <c r="P20" s="131">
        <f t="shared" si="8"/>
        <v>0</v>
      </c>
      <c r="Q20" s="131">
        <f t="shared" si="8"/>
        <v>0</v>
      </c>
      <c r="R20" s="131">
        <f t="shared" si="8"/>
        <v>0</v>
      </c>
      <c r="S20" s="131">
        <f t="shared" si="8"/>
        <v>0</v>
      </c>
      <c r="T20" s="131">
        <f t="shared" si="8"/>
        <v>-1</v>
      </c>
      <c r="U20" s="131">
        <f t="shared" si="9"/>
        <v>0</v>
      </c>
      <c r="V20" s="131">
        <f t="shared" si="9"/>
        <v>0</v>
      </c>
    </row>
    <row r="21" spans="1:22" s="10" customFormat="1" ht="15.75">
      <c r="A21" s="30" t="s">
        <v>0</v>
      </c>
      <c r="B21" s="8">
        <v>226</v>
      </c>
      <c r="C21" s="48" t="s">
        <v>10</v>
      </c>
      <c r="D21" s="154">
        <f aca="true" t="shared" si="14" ref="D21:I21">SUM(D65,D44,D84,D97)</f>
        <v>102</v>
      </c>
      <c r="E21" s="154">
        <f t="shared" si="14"/>
        <v>0</v>
      </c>
      <c r="F21" s="154">
        <f t="shared" si="14"/>
        <v>0</v>
      </c>
      <c r="G21" s="154">
        <f t="shared" si="14"/>
        <v>96</v>
      </c>
      <c r="H21" s="154">
        <f t="shared" si="14"/>
        <v>31</v>
      </c>
      <c r="I21" s="114">
        <f t="shared" si="14"/>
        <v>396</v>
      </c>
      <c r="J21" s="131">
        <f aca="true" t="shared" si="15" ref="J21:T21">SUM(J65,J44,J84,J97)</f>
        <v>41.6</v>
      </c>
      <c r="K21" s="131">
        <f t="shared" si="15"/>
        <v>40</v>
      </c>
      <c r="L21" s="131">
        <f t="shared" si="15"/>
        <v>0</v>
      </c>
      <c r="M21" s="131">
        <f t="shared" si="15"/>
        <v>0</v>
      </c>
      <c r="N21" s="131">
        <f t="shared" si="15"/>
        <v>0</v>
      </c>
      <c r="O21" s="131">
        <f t="shared" si="15"/>
        <v>0</v>
      </c>
      <c r="P21" s="131">
        <f t="shared" si="15"/>
        <v>0</v>
      </c>
      <c r="Q21" s="131">
        <f t="shared" si="15"/>
        <v>0</v>
      </c>
      <c r="R21" s="131">
        <f t="shared" si="15"/>
        <v>0</v>
      </c>
      <c r="S21" s="131">
        <f t="shared" si="15"/>
        <v>0</v>
      </c>
      <c r="T21" s="131">
        <f t="shared" si="15"/>
        <v>-10.100000000000001</v>
      </c>
      <c r="U21" s="131">
        <f>SUM(U65,U44,U84,U97)</f>
        <v>31.5</v>
      </c>
      <c r="V21" s="131">
        <f>SUM(V65,V44,V84,V97)</f>
        <v>31.5</v>
      </c>
    </row>
    <row r="22" spans="1:22" s="7" customFormat="1" ht="15.75">
      <c r="A22" s="29" t="s">
        <v>0</v>
      </c>
      <c r="B22" s="5">
        <v>231</v>
      </c>
      <c r="C22" s="49" t="s">
        <v>11</v>
      </c>
      <c r="D22" s="153">
        <f aca="true" t="shared" si="16" ref="D22:T22">SUM(D95)</f>
        <v>0</v>
      </c>
      <c r="E22" s="153">
        <f t="shared" si="16"/>
        <v>0</v>
      </c>
      <c r="F22" s="153">
        <f t="shared" si="16"/>
        <v>0</v>
      </c>
      <c r="G22" s="153">
        <f t="shared" si="16"/>
        <v>0</v>
      </c>
      <c r="H22" s="153">
        <f t="shared" si="16"/>
        <v>0</v>
      </c>
      <c r="I22" s="112">
        <f t="shared" si="16"/>
        <v>0</v>
      </c>
      <c r="J22" s="129">
        <f t="shared" si="16"/>
        <v>0</v>
      </c>
      <c r="K22" s="129">
        <f t="shared" si="16"/>
        <v>0</v>
      </c>
      <c r="L22" s="129">
        <f t="shared" si="16"/>
        <v>0</v>
      </c>
      <c r="M22" s="129">
        <f t="shared" si="16"/>
        <v>0</v>
      </c>
      <c r="N22" s="129">
        <f t="shared" si="16"/>
        <v>0</v>
      </c>
      <c r="O22" s="129">
        <f t="shared" si="16"/>
        <v>0</v>
      </c>
      <c r="P22" s="129">
        <f t="shared" si="16"/>
        <v>0</v>
      </c>
      <c r="Q22" s="129">
        <f t="shared" si="16"/>
        <v>0</v>
      </c>
      <c r="R22" s="129">
        <f t="shared" si="16"/>
        <v>0</v>
      </c>
      <c r="S22" s="129">
        <f t="shared" si="16"/>
        <v>0</v>
      </c>
      <c r="T22" s="129">
        <f t="shared" si="16"/>
        <v>0</v>
      </c>
      <c r="U22" s="129">
        <f>SUM(U95)</f>
        <v>0</v>
      </c>
      <c r="V22" s="129">
        <f>SUM(V95)</f>
        <v>0</v>
      </c>
    </row>
    <row r="23" spans="1:22" s="7" customFormat="1" ht="31.5">
      <c r="A23" s="29" t="s">
        <v>0</v>
      </c>
      <c r="B23" s="5">
        <v>251</v>
      </c>
      <c r="C23" s="49" t="s">
        <v>108</v>
      </c>
      <c r="D23" s="153">
        <f>SUM(D66,D85)</f>
        <v>252</v>
      </c>
      <c r="E23" s="153">
        <f>SUM(E66,E85)</f>
        <v>0</v>
      </c>
      <c r="F23" s="153">
        <f>SUM(F66,F85)</f>
        <v>0</v>
      </c>
      <c r="G23" s="153">
        <f>SUM(G66,G85)</f>
        <v>252</v>
      </c>
      <c r="H23" s="153">
        <f>SUM(H66,H85)</f>
        <v>80</v>
      </c>
      <c r="I23" s="112">
        <f>SUM(I66,I85:I86)</f>
        <v>481.8</v>
      </c>
      <c r="J23" s="129">
        <f aca="true" t="shared" si="17" ref="J23:T23">SUM(J66,J85,J86)</f>
        <v>481.8</v>
      </c>
      <c r="K23" s="129">
        <f t="shared" si="17"/>
        <v>0</v>
      </c>
      <c r="L23" s="129">
        <f t="shared" si="17"/>
        <v>240.79999999999998</v>
      </c>
      <c r="M23" s="129">
        <f t="shared" si="17"/>
        <v>241</v>
      </c>
      <c r="N23" s="129">
        <f t="shared" si="17"/>
        <v>0</v>
      </c>
      <c r="O23" s="129">
        <f t="shared" si="17"/>
        <v>0</v>
      </c>
      <c r="P23" s="129">
        <f t="shared" si="17"/>
        <v>0</v>
      </c>
      <c r="Q23" s="129">
        <f t="shared" si="17"/>
        <v>0</v>
      </c>
      <c r="R23" s="129">
        <f t="shared" si="17"/>
        <v>0</v>
      </c>
      <c r="S23" s="129">
        <f t="shared" si="17"/>
        <v>0</v>
      </c>
      <c r="T23" s="129">
        <f t="shared" si="17"/>
        <v>0</v>
      </c>
      <c r="U23" s="129">
        <f>SUM(U66,U85,U86)</f>
        <v>481.8</v>
      </c>
      <c r="V23" s="129">
        <f>SUM(V66,V85,V86)</f>
        <v>223.1</v>
      </c>
    </row>
    <row r="24" spans="1:22" s="7" customFormat="1" ht="18" customHeight="1" hidden="1">
      <c r="A24" s="29" t="s">
        <v>0</v>
      </c>
      <c r="B24" s="5">
        <v>262</v>
      </c>
      <c r="C24" s="49" t="s">
        <v>45</v>
      </c>
      <c r="D24" s="153">
        <f aca="true" t="shared" si="18" ref="D24:T24">SUM(D67,D45,D87)</f>
        <v>0</v>
      </c>
      <c r="E24" s="153">
        <f t="shared" si="18"/>
        <v>0</v>
      </c>
      <c r="F24" s="153">
        <f t="shared" si="18"/>
        <v>0</v>
      </c>
      <c r="G24" s="153">
        <f t="shared" si="18"/>
        <v>0</v>
      </c>
      <c r="H24" s="153">
        <f t="shared" si="18"/>
        <v>0</v>
      </c>
      <c r="I24" s="112">
        <f t="shared" si="18"/>
        <v>0</v>
      </c>
      <c r="J24" s="129">
        <f t="shared" si="18"/>
        <v>0</v>
      </c>
      <c r="K24" s="129">
        <f t="shared" si="18"/>
        <v>0</v>
      </c>
      <c r="L24" s="129">
        <f t="shared" si="18"/>
        <v>0</v>
      </c>
      <c r="M24" s="129">
        <f t="shared" si="18"/>
        <v>0</v>
      </c>
      <c r="N24" s="129">
        <f t="shared" si="18"/>
        <v>0</v>
      </c>
      <c r="O24" s="129">
        <f t="shared" si="18"/>
        <v>0</v>
      </c>
      <c r="P24" s="129">
        <f t="shared" si="18"/>
        <v>0</v>
      </c>
      <c r="Q24" s="129">
        <f t="shared" si="18"/>
        <v>0</v>
      </c>
      <c r="R24" s="129">
        <f t="shared" si="18"/>
        <v>0</v>
      </c>
      <c r="S24" s="129">
        <f t="shared" si="18"/>
        <v>0</v>
      </c>
      <c r="T24" s="129">
        <f t="shared" si="18"/>
        <v>0</v>
      </c>
      <c r="U24" s="129">
        <f>SUM(U67,U45,U87)</f>
        <v>0</v>
      </c>
      <c r="V24" s="129">
        <f>SUM(V67,V45,V87)</f>
        <v>0</v>
      </c>
    </row>
    <row r="25" spans="1:22" s="7" customFormat="1" ht="31.5" hidden="1">
      <c r="A25" s="29" t="s">
        <v>0</v>
      </c>
      <c r="B25" s="5">
        <v>263</v>
      </c>
      <c r="C25" s="49" t="s">
        <v>44</v>
      </c>
      <c r="D25" s="153">
        <f>SUM(D68,D88)</f>
        <v>0</v>
      </c>
      <c r="E25" s="153">
        <f aca="true" t="shared" si="19" ref="E25:T25">SUM(E68,E88)</f>
        <v>0</v>
      </c>
      <c r="F25" s="153">
        <f t="shared" si="19"/>
        <v>0</v>
      </c>
      <c r="G25" s="153">
        <f t="shared" si="19"/>
        <v>0</v>
      </c>
      <c r="H25" s="153">
        <f t="shared" si="19"/>
        <v>0</v>
      </c>
      <c r="I25" s="112">
        <f t="shared" si="19"/>
        <v>0</v>
      </c>
      <c r="J25" s="129">
        <f t="shared" si="19"/>
        <v>0</v>
      </c>
      <c r="K25" s="129">
        <f t="shared" si="19"/>
        <v>0</v>
      </c>
      <c r="L25" s="129">
        <f t="shared" si="19"/>
        <v>0</v>
      </c>
      <c r="M25" s="129">
        <f t="shared" si="19"/>
        <v>0</v>
      </c>
      <c r="N25" s="129">
        <f t="shared" si="19"/>
        <v>0</v>
      </c>
      <c r="O25" s="129">
        <f t="shared" si="19"/>
        <v>0</v>
      </c>
      <c r="P25" s="129">
        <f t="shared" si="19"/>
        <v>0</v>
      </c>
      <c r="Q25" s="129">
        <f t="shared" si="19"/>
        <v>0</v>
      </c>
      <c r="R25" s="129">
        <f t="shared" si="19"/>
        <v>0</v>
      </c>
      <c r="S25" s="129">
        <f t="shared" si="19"/>
        <v>0</v>
      </c>
      <c r="T25" s="129">
        <f t="shared" si="19"/>
        <v>0</v>
      </c>
      <c r="U25" s="129">
        <f>SUM(U68,U88)</f>
        <v>0</v>
      </c>
      <c r="V25" s="129">
        <f>SUM(V68,V88)</f>
        <v>0</v>
      </c>
    </row>
    <row r="26" spans="1:22" s="7" customFormat="1" ht="15.75">
      <c r="A26" s="29" t="s">
        <v>0</v>
      </c>
      <c r="B26" s="5">
        <v>290</v>
      </c>
      <c r="C26" s="49" t="s">
        <v>12</v>
      </c>
      <c r="D26" s="153">
        <f aca="true" t="shared" si="20" ref="D26:T26">SUM(D69,D96,D98,D46,D89,D94)</f>
        <v>4</v>
      </c>
      <c r="E26" s="153">
        <f t="shared" si="20"/>
        <v>0</v>
      </c>
      <c r="F26" s="153">
        <f t="shared" si="20"/>
        <v>0</v>
      </c>
      <c r="G26" s="153">
        <f t="shared" si="20"/>
        <v>1</v>
      </c>
      <c r="H26" s="153">
        <f t="shared" si="20"/>
        <v>0</v>
      </c>
      <c r="I26" s="112">
        <f t="shared" si="20"/>
        <v>76</v>
      </c>
      <c r="J26" s="129">
        <f t="shared" si="20"/>
        <v>48.599999999999994</v>
      </c>
      <c r="K26" s="129">
        <f t="shared" si="20"/>
        <v>32</v>
      </c>
      <c r="L26" s="129">
        <f t="shared" si="20"/>
        <v>0</v>
      </c>
      <c r="M26" s="129">
        <f t="shared" si="20"/>
        <v>0</v>
      </c>
      <c r="N26" s="129">
        <f t="shared" si="20"/>
        <v>0</v>
      </c>
      <c r="O26" s="129">
        <f t="shared" si="20"/>
        <v>0</v>
      </c>
      <c r="P26" s="129">
        <f t="shared" si="20"/>
        <v>0</v>
      </c>
      <c r="Q26" s="129">
        <f t="shared" si="20"/>
        <v>0</v>
      </c>
      <c r="R26" s="129">
        <f t="shared" si="20"/>
        <v>0</v>
      </c>
      <c r="S26" s="129">
        <f t="shared" si="20"/>
        <v>0</v>
      </c>
      <c r="T26" s="129">
        <f t="shared" si="20"/>
        <v>0</v>
      </c>
      <c r="U26" s="129">
        <f>SUM(U69,U96,U98,U46,U89,U94)</f>
        <v>48.599999999999994</v>
      </c>
      <c r="V26" s="129">
        <f>SUM(V69,V96,V98,V46,V89,V94)</f>
        <v>37.099999999999994</v>
      </c>
    </row>
    <row r="27" spans="1:22" s="7" customFormat="1" ht="15.75">
      <c r="A27" s="29" t="s">
        <v>0</v>
      </c>
      <c r="B27" s="5">
        <v>300</v>
      </c>
      <c r="C27" s="49" t="s">
        <v>13</v>
      </c>
      <c r="D27" s="153">
        <f aca="true" t="shared" si="21" ref="D27:T27">SUM(D28:D29)</f>
        <v>57</v>
      </c>
      <c r="E27" s="153">
        <f t="shared" si="21"/>
        <v>0</v>
      </c>
      <c r="F27" s="153">
        <f t="shared" si="21"/>
        <v>0</v>
      </c>
      <c r="G27" s="153">
        <f t="shared" si="21"/>
        <v>57</v>
      </c>
      <c r="H27" s="153">
        <f t="shared" si="21"/>
        <v>0</v>
      </c>
      <c r="I27" s="112">
        <f t="shared" si="21"/>
        <v>452.7</v>
      </c>
      <c r="J27" s="129">
        <f t="shared" si="21"/>
        <v>0.8999999999999999</v>
      </c>
      <c r="K27" s="129">
        <f t="shared" si="21"/>
        <v>20</v>
      </c>
      <c r="L27" s="129">
        <f t="shared" si="21"/>
        <v>0</v>
      </c>
      <c r="M27" s="129">
        <f t="shared" si="21"/>
        <v>15</v>
      </c>
      <c r="N27" s="129">
        <f t="shared" si="21"/>
        <v>0</v>
      </c>
      <c r="O27" s="129">
        <f t="shared" si="21"/>
        <v>0</v>
      </c>
      <c r="P27" s="129">
        <f t="shared" si="21"/>
        <v>0.7</v>
      </c>
      <c r="Q27" s="129">
        <f t="shared" si="21"/>
        <v>0</v>
      </c>
      <c r="R27" s="129">
        <f t="shared" si="21"/>
        <v>0</v>
      </c>
      <c r="S27" s="129">
        <f t="shared" si="21"/>
        <v>0</v>
      </c>
      <c r="T27" s="129">
        <f t="shared" si="21"/>
        <v>-0.2</v>
      </c>
      <c r="U27" s="129">
        <f>SUM(U28:U29)</f>
        <v>0.7</v>
      </c>
      <c r="V27" s="129">
        <f>SUM(V28:V29)</f>
        <v>0</v>
      </c>
    </row>
    <row r="28" spans="1:22" s="10" customFormat="1" ht="15.75">
      <c r="A28" s="30" t="s">
        <v>0</v>
      </c>
      <c r="B28" s="8">
        <v>310</v>
      </c>
      <c r="C28" s="48" t="s">
        <v>14</v>
      </c>
      <c r="D28" s="154">
        <f aca="true" t="shared" si="22" ref="D28:H29">SUM(D71,D48,D91)</f>
        <v>0</v>
      </c>
      <c r="E28" s="154">
        <f t="shared" si="22"/>
        <v>0</v>
      </c>
      <c r="F28" s="154">
        <f t="shared" si="22"/>
        <v>0</v>
      </c>
      <c r="G28" s="154">
        <f t="shared" si="22"/>
        <v>0</v>
      </c>
      <c r="H28" s="154">
        <f t="shared" si="22"/>
        <v>0</v>
      </c>
      <c r="I28" s="114">
        <f>SUM(I71,I48,I91)</f>
        <v>154</v>
      </c>
      <c r="J28" s="131">
        <f aca="true" t="shared" si="23" ref="J28:T28">SUM(J71,J48,J91)</f>
        <v>0.1</v>
      </c>
      <c r="K28" s="131">
        <f t="shared" si="23"/>
        <v>20</v>
      </c>
      <c r="L28" s="131">
        <f t="shared" si="23"/>
        <v>0</v>
      </c>
      <c r="M28" s="131">
        <f t="shared" si="23"/>
        <v>0</v>
      </c>
      <c r="N28" s="131">
        <f t="shared" si="23"/>
        <v>0</v>
      </c>
      <c r="O28" s="131">
        <f t="shared" si="23"/>
        <v>0</v>
      </c>
      <c r="P28" s="131">
        <f t="shared" si="23"/>
        <v>0</v>
      </c>
      <c r="Q28" s="131">
        <f t="shared" si="23"/>
        <v>0</v>
      </c>
      <c r="R28" s="131">
        <f t="shared" si="23"/>
        <v>0</v>
      </c>
      <c r="S28" s="131">
        <f t="shared" si="23"/>
        <v>0</v>
      </c>
      <c r="T28" s="131">
        <f t="shared" si="23"/>
        <v>-0.1</v>
      </c>
      <c r="U28" s="131">
        <f>SUM(U71,U48,U91)</f>
        <v>0</v>
      </c>
      <c r="V28" s="131">
        <f>SUM(V71,V48,V91)</f>
        <v>0</v>
      </c>
    </row>
    <row r="29" spans="1:22" s="10" customFormat="1" ht="15.75">
      <c r="A29" s="30" t="s">
        <v>0</v>
      </c>
      <c r="B29" s="8">
        <v>340</v>
      </c>
      <c r="C29" s="48" t="s">
        <v>15</v>
      </c>
      <c r="D29" s="154">
        <f t="shared" si="22"/>
        <v>57</v>
      </c>
      <c r="E29" s="154">
        <f t="shared" si="22"/>
        <v>0</v>
      </c>
      <c r="F29" s="154">
        <f t="shared" si="22"/>
        <v>0</v>
      </c>
      <c r="G29" s="154">
        <f t="shared" si="22"/>
        <v>57</v>
      </c>
      <c r="H29" s="154">
        <f t="shared" si="22"/>
        <v>0</v>
      </c>
      <c r="I29" s="114">
        <f>I72+I99</f>
        <v>298.7</v>
      </c>
      <c r="J29" s="131">
        <f aca="true" t="shared" si="24" ref="J29:T29">SUM(J72,J49,J92)+J99</f>
        <v>0.7999999999999999</v>
      </c>
      <c r="K29" s="131">
        <f t="shared" si="24"/>
        <v>0</v>
      </c>
      <c r="L29" s="131">
        <f t="shared" si="24"/>
        <v>0</v>
      </c>
      <c r="M29" s="131">
        <f t="shared" si="24"/>
        <v>15</v>
      </c>
      <c r="N29" s="131">
        <f t="shared" si="24"/>
        <v>0</v>
      </c>
      <c r="O29" s="131">
        <f t="shared" si="24"/>
        <v>0</v>
      </c>
      <c r="P29" s="131">
        <f t="shared" si="24"/>
        <v>0.7</v>
      </c>
      <c r="Q29" s="131">
        <f t="shared" si="24"/>
        <v>0</v>
      </c>
      <c r="R29" s="131">
        <f t="shared" si="24"/>
        <v>0</v>
      </c>
      <c r="S29" s="131">
        <f t="shared" si="24"/>
        <v>0</v>
      </c>
      <c r="T29" s="131">
        <f t="shared" si="24"/>
        <v>-0.1</v>
      </c>
      <c r="U29" s="131">
        <f>SUM(U72,U49,U92)+U99</f>
        <v>0.7</v>
      </c>
      <c r="V29" s="131">
        <f>SUM(V72,V49,V92)+V99</f>
        <v>0</v>
      </c>
    </row>
    <row r="30" spans="1:22" s="10" customFormat="1" ht="15.75">
      <c r="A30" s="31" t="s">
        <v>17</v>
      </c>
      <c r="B30" s="12"/>
      <c r="C30" s="50"/>
      <c r="D30" s="155">
        <f aca="true" t="shared" si="25" ref="D30:I30">SUM(D11,D15,D22,D23:D25,D26,D27)</f>
        <v>4921</v>
      </c>
      <c r="E30" s="155">
        <f t="shared" si="25"/>
        <v>493</v>
      </c>
      <c r="F30" s="155">
        <f t="shared" si="25"/>
        <v>503</v>
      </c>
      <c r="G30" s="155">
        <f t="shared" si="25"/>
        <v>5908</v>
      </c>
      <c r="H30" s="155">
        <f t="shared" si="25"/>
        <v>361</v>
      </c>
      <c r="I30" s="116">
        <f t="shared" si="25"/>
        <v>10828.2</v>
      </c>
      <c r="J30" s="108">
        <f>SUM(J11,J15,J22:J23,J25,J26,J27)</f>
        <v>7451.1</v>
      </c>
      <c r="K30" s="116">
        <f aca="true" t="shared" si="26" ref="K30:S30">SUM(K11,K15,K22,K25,K26,K27)</f>
        <v>267.1</v>
      </c>
      <c r="L30" s="116">
        <f t="shared" si="26"/>
        <v>4954.5</v>
      </c>
      <c r="M30" s="116">
        <f t="shared" si="26"/>
        <v>978.4</v>
      </c>
      <c r="N30" s="116">
        <f>SUM(N11,N15,N22,N25,N26,N27)</f>
        <v>676.9999999999999</v>
      </c>
      <c r="O30" s="116">
        <f>SUM(O11,O15,O22:Q23,O25,O26,O27)</f>
        <v>0</v>
      </c>
      <c r="P30" s="116">
        <f t="shared" si="26"/>
        <v>0.7</v>
      </c>
      <c r="Q30" s="116">
        <f t="shared" si="26"/>
        <v>0</v>
      </c>
      <c r="R30" s="116">
        <f>SUM(R11,R15,R22,R25,R26,R27)</f>
        <v>0</v>
      </c>
      <c r="S30" s="117">
        <f t="shared" si="26"/>
        <v>0</v>
      </c>
      <c r="T30" s="108">
        <f>SUM(T11,T15,T22:T23,T25,T26,T27)</f>
        <v>170.70000000000002</v>
      </c>
      <c r="U30" s="108">
        <f>SUM(U11,U15,U22:U23,U25,U26,U27)</f>
        <v>7621.800000000001</v>
      </c>
      <c r="V30" s="108">
        <f>SUM(V11,V15,V22:V23,V25,V26,V27)</f>
        <v>5573.100000000002</v>
      </c>
    </row>
    <row r="31" spans="1:22" s="10" customFormat="1" ht="15.75">
      <c r="A31" s="32" t="s">
        <v>16</v>
      </c>
      <c r="B31" s="8">
        <v>211</v>
      </c>
      <c r="C31" s="48" t="s">
        <v>1</v>
      </c>
      <c r="D31" s="156">
        <v>459</v>
      </c>
      <c r="E31" s="156">
        <v>58</v>
      </c>
      <c r="F31" s="156">
        <v>58</v>
      </c>
      <c r="G31" s="183">
        <f>SUM(D31:F31)</f>
        <v>575</v>
      </c>
      <c r="H31" s="156">
        <v>0</v>
      </c>
      <c r="I31" s="131">
        <v>728</v>
      </c>
      <c r="J31" s="131">
        <v>764.2</v>
      </c>
      <c r="K31" s="114"/>
      <c r="L31" s="230">
        <f>200+200</f>
        <v>400</v>
      </c>
      <c r="M31" s="114">
        <v>128</v>
      </c>
      <c r="N31" s="230">
        <f>200-200</f>
        <v>0</v>
      </c>
      <c r="O31" s="114"/>
      <c r="P31" s="114"/>
      <c r="Q31" s="114"/>
      <c r="R31" s="114"/>
      <c r="S31" s="115"/>
      <c r="T31" s="131">
        <f>U31-J31</f>
        <v>50</v>
      </c>
      <c r="U31" s="131">
        <v>814.2</v>
      </c>
      <c r="V31" s="131">
        <v>702.8</v>
      </c>
    </row>
    <row r="32" spans="1:22" s="10" customFormat="1" ht="15.75">
      <c r="A32" s="32" t="s">
        <v>16</v>
      </c>
      <c r="B32" s="8">
        <v>213</v>
      </c>
      <c r="C32" s="48" t="s">
        <v>3</v>
      </c>
      <c r="D32" s="205">
        <v>124</v>
      </c>
      <c r="E32" s="156">
        <v>18</v>
      </c>
      <c r="F32" s="156">
        <v>18</v>
      </c>
      <c r="G32" s="183">
        <f>SUM(D32:F32)</f>
        <v>160</v>
      </c>
      <c r="H32" s="156">
        <v>0</v>
      </c>
      <c r="I32" s="131">
        <v>219</v>
      </c>
      <c r="J32" s="131">
        <v>209.8</v>
      </c>
      <c r="K32" s="114"/>
      <c r="L32" s="114">
        <v>60.4</v>
      </c>
      <c r="M32" s="114">
        <v>39</v>
      </c>
      <c r="N32" s="114">
        <v>60.4</v>
      </c>
      <c r="O32" s="114"/>
      <c r="P32" s="114"/>
      <c r="Q32" s="114"/>
      <c r="R32" s="114"/>
      <c r="S32" s="115"/>
      <c r="T32" s="131">
        <f>U32-J32</f>
        <v>0</v>
      </c>
      <c r="U32" s="131">
        <v>209.8</v>
      </c>
      <c r="V32" s="131">
        <v>172.2</v>
      </c>
    </row>
    <row r="33" spans="1:22" s="10" customFormat="1" ht="15.75">
      <c r="A33" s="33"/>
      <c r="B33" s="12"/>
      <c r="C33" s="51" t="s">
        <v>18</v>
      </c>
      <c r="D33" s="155">
        <f aca="true" t="shared" si="27" ref="D33:J33">SUM(D31:D32)</f>
        <v>583</v>
      </c>
      <c r="E33" s="155">
        <f t="shared" si="27"/>
        <v>76</v>
      </c>
      <c r="F33" s="155">
        <f t="shared" si="27"/>
        <v>76</v>
      </c>
      <c r="G33" s="155">
        <f t="shared" si="27"/>
        <v>735</v>
      </c>
      <c r="H33" s="155">
        <f t="shared" si="27"/>
        <v>0</v>
      </c>
      <c r="I33" s="116">
        <f t="shared" si="27"/>
        <v>947</v>
      </c>
      <c r="J33" s="108">
        <f t="shared" si="27"/>
        <v>974</v>
      </c>
      <c r="K33" s="116">
        <f aca="true" t="shared" si="28" ref="K33:S33">SUM(K31:K32)</f>
        <v>0</v>
      </c>
      <c r="L33" s="116">
        <f t="shared" si="28"/>
        <v>460.4</v>
      </c>
      <c r="M33" s="116">
        <f t="shared" si="28"/>
        <v>167</v>
      </c>
      <c r="N33" s="116">
        <f t="shared" si="28"/>
        <v>60.4</v>
      </c>
      <c r="O33" s="116">
        <f t="shared" si="28"/>
        <v>0</v>
      </c>
      <c r="P33" s="116">
        <f t="shared" si="28"/>
        <v>0</v>
      </c>
      <c r="Q33" s="116">
        <f t="shared" si="28"/>
        <v>0</v>
      </c>
      <c r="R33" s="116">
        <f t="shared" si="28"/>
        <v>0</v>
      </c>
      <c r="S33" s="117">
        <f t="shared" si="28"/>
        <v>0</v>
      </c>
      <c r="T33" s="108">
        <f>SUM(T31:T32)</f>
        <v>50</v>
      </c>
      <c r="U33" s="108">
        <f>SUM(U31:U32)</f>
        <v>1024</v>
      </c>
      <c r="V33" s="108">
        <f>SUM(V31:V32)</f>
        <v>875</v>
      </c>
    </row>
    <row r="34" spans="1:22" s="7" customFormat="1" ht="15.75">
      <c r="A34" s="34" t="s">
        <v>19</v>
      </c>
      <c r="B34" s="5">
        <v>210</v>
      </c>
      <c r="C34" s="49" t="s">
        <v>30</v>
      </c>
      <c r="D34" s="153">
        <f aca="true" t="shared" si="29" ref="D34:I34">SUM(D35:D37)</f>
        <v>449</v>
      </c>
      <c r="E34" s="153">
        <f t="shared" si="29"/>
        <v>61</v>
      </c>
      <c r="F34" s="153">
        <f t="shared" si="29"/>
        <v>61</v>
      </c>
      <c r="G34" s="153">
        <f t="shared" si="29"/>
        <v>571</v>
      </c>
      <c r="H34" s="153">
        <f t="shared" si="29"/>
        <v>0</v>
      </c>
      <c r="I34" s="112">
        <f t="shared" si="29"/>
        <v>761.7</v>
      </c>
      <c r="J34" s="129">
        <f aca="true" t="shared" si="30" ref="J34:S34">SUM(J35:J37)</f>
        <v>839.5</v>
      </c>
      <c r="K34" s="112">
        <f t="shared" si="30"/>
        <v>0</v>
      </c>
      <c r="L34" s="112">
        <f t="shared" si="30"/>
        <v>208.3</v>
      </c>
      <c r="M34" s="112">
        <f t="shared" si="30"/>
        <v>423.2</v>
      </c>
      <c r="N34" s="112">
        <f>SUM(N35:N37)</f>
        <v>0</v>
      </c>
      <c r="O34" s="112">
        <f t="shared" si="30"/>
        <v>0</v>
      </c>
      <c r="P34" s="112">
        <f t="shared" si="30"/>
        <v>0</v>
      </c>
      <c r="Q34" s="112">
        <f t="shared" si="30"/>
        <v>0</v>
      </c>
      <c r="R34" s="112">
        <f>SUM(R35:R37)</f>
        <v>0</v>
      </c>
      <c r="S34" s="113">
        <f t="shared" si="30"/>
        <v>0</v>
      </c>
      <c r="T34" s="129">
        <f>SUM(T35:T37)</f>
        <v>0</v>
      </c>
      <c r="U34" s="129">
        <f>SUM(U35:U37)</f>
        <v>839.5</v>
      </c>
      <c r="V34" s="129">
        <f>SUM(V35:V37)</f>
        <v>648.5</v>
      </c>
    </row>
    <row r="35" spans="1:22" s="10" customFormat="1" ht="15.75">
      <c r="A35" s="32" t="s">
        <v>19</v>
      </c>
      <c r="B35" s="8">
        <v>211</v>
      </c>
      <c r="C35" s="48" t="s">
        <v>1</v>
      </c>
      <c r="D35" s="205">
        <v>345</v>
      </c>
      <c r="E35" s="156">
        <v>47</v>
      </c>
      <c r="F35" s="156">
        <v>47</v>
      </c>
      <c r="G35" s="183">
        <f aca="true" t="shared" si="31" ref="G35:G40">SUM(D35:F35)</f>
        <v>439</v>
      </c>
      <c r="H35" s="156">
        <v>0</v>
      </c>
      <c r="I35" s="131">
        <v>585</v>
      </c>
      <c r="J35" s="131">
        <v>653</v>
      </c>
      <c r="K35" s="114"/>
      <c r="L35" s="114">
        <v>160</v>
      </c>
      <c r="M35" s="114">
        <v>325</v>
      </c>
      <c r="N35" s="114"/>
      <c r="O35" s="114"/>
      <c r="P35" s="114"/>
      <c r="Q35" s="114"/>
      <c r="R35" s="114"/>
      <c r="S35" s="115"/>
      <c r="T35" s="131">
        <f aca="true" t="shared" si="32" ref="T35:T46">U35-J35</f>
        <v>0</v>
      </c>
      <c r="U35" s="131">
        <v>653</v>
      </c>
      <c r="V35" s="131">
        <v>530.3</v>
      </c>
    </row>
    <row r="36" spans="1:22" s="10" customFormat="1" ht="15.75" hidden="1">
      <c r="A36" s="32" t="s">
        <v>19</v>
      </c>
      <c r="B36" s="8">
        <v>212</v>
      </c>
      <c r="C36" s="48" t="s">
        <v>2</v>
      </c>
      <c r="D36" s="205">
        <v>0</v>
      </c>
      <c r="E36" s="156">
        <v>0</v>
      </c>
      <c r="F36" s="156">
        <v>0</v>
      </c>
      <c r="G36" s="183">
        <f t="shared" si="31"/>
        <v>0</v>
      </c>
      <c r="H36" s="156"/>
      <c r="I36" s="131"/>
      <c r="J36" s="131">
        <f aca="true" t="shared" si="33" ref="J36:J49">SUM(K36:S36)</f>
        <v>0</v>
      </c>
      <c r="K36" s="114"/>
      <c r="L36" s="114"/>
      <c r="M36" s="114"/>
      <c r="N36" s="114"/>
      <c r="O36" s="114"/>
      <c r="P36" s="114"/>
      <c r="Q36" s="114"/>
      <c r="R36" s="114"/>
      <c r="S36" s="115"/>
      <c r="T36" s="131">
        <f t="shared" si="32"/>
        <v>0</v>
      </c>
      <c r="U36" s="131">
        <f>SUM(W36:AC36)</f>
        <v>0</v>
      </c>
      <c r="V36" s="131">
        <f>SUM(W36:AD36)</f>
        <v>0</v>
      </c>
    </row>
    <row r="37" spans="1:22" s="10" customFormat="1" ht="15.75">
      <c r="A37" s="32" t="s">
        <v>19</v>
      </c>
      <c r="B37" s="8">
        <v>213</v>
      </c>
      <c r="C37" s="48" t="s">
        <v>3</v>
      </c>
      <c r="D37" s="205">
        <v>104</v>
      </c>
      <c r="E37" s="156">
        <v>14</v>
      </c>
      <c r="F37" s="156">
        <v>14</v>
      </c>
      <c r="G37" s="183">
        <f t="shared" si="31"/>
        <v>132</v>
      </c>
      <c r="H37" s="156">
        <v>0</v>
      </c>
      <c r="I37" s="131">
        <v>176.7</v>
      </c>
      <c r="J37" s="131">
        <v>186.5</v>
      </c>
      <c r="K37" s="114"/>
      <c r="L37" s="114">
        <v>48.3</v>
      </c>
      <c r="M37" s="114">
        <v>98.2</v>
      </c>
      <c r="N37" s="114"/>
      <c r="O37" s="114"/>
      <c r="P37" s="114"/>
      <c r="Q37" s="114"/>
      <c r="R37" s="114"/>
      <c r="S37" s="115"/>
      <c r="T37" s="131">
        <f t="shared" si="32"/>
        <v>0</v>
      </c>
      <c r="U37" s="131">
        <v>186.5</v>
      </c>
      <c r="V37" s="131">
        <v>118.2</v>
      </c>
    </row>
    <row r="38" spans="1:22" s="7" customFormat="1" ht="15.75" hidden="1">
      <c r="A38" s="34" t="s">
        <v>19</v>
      </c>
      <c r="B38" s="5">
        <v>220</v>
      </c>
      <c r="C38" s="49" t="s">
        <v>4</v>
      </c>
      <c r="D38" s="180">
        <f>SUM(D39:D44)</f>
        <v>0</v>
      </c>
      <c r="E38" s="157">
        <f>SUM(E39:E44)</f>
        <v>0</v>
      </c>
      <c r="F38" s="157">
        <f>SUM(F39:F44)</f>
        <v>0</v>
      </c>
      <c r="G38" s="183">
        <f t="shared" si="31"/>
        <v>0</v>
      </c>
      <c r="H38" s="157">
        <f>SUM(H39:H44)</f>
        <v>0</v>
      </c>
      <c r="I38" s="194">
        <f>SUM(I39:I44)</f>
        <v>0</v>
      </c>
      <c r="J38" s="131">
        <f t="shared" si="33"/>
        <v>0</v>
      </c>
      <c r="K38" s="112"/>
      <c r="L38" s="112"/>
      <c r="M38" s="112"/>
      <c r="N38" s="112"/>
      <c r="O38" s="112"/>
      <c r="P38" s="112"/>
      <c r="Q38" s="112"/>
      <c r="R38" s="112"/>
      <c r="S38" s="113"/>
      <c r="T38" s="131">
        <f t="shared" si="32"/>
        <v>0</v>
      </c>
      <c r="U38" s="131">
        <f aca="true" t="shared" si="34" ref="U38:U45">SUM(W38:AC38)</f>
        <v>0</v>
      </c>
      <c r="V38" s="131">
        <f aca="true" t="shared" si="35" ref="V38:V49">SUM(W38:AD38)</f>
        <v>0</v>
      </c>
    </row>
    <row r="39" spans="1:22" s="10" customFormat="1" ht="15.75" hidden="1">
      <c r="A39" s="32" t="s">
        <v>19</v>
      </c>
      <c r="B39" s="8">
        <v>221</v>
      </c>
      <c r="C39" s="48" t="s">
        <v>5</v>
      </c>
      <c r="D39" s="183"/>
      <c r="E39" s="156"/>
      <c r="F39" s="156"/>
      <c r="G39" s="183">
        <f t="shared" si="31"/>
        <v>0</v>
      </c>
      <c r="H39" s="156"/>
      <c r="I39" s="195"/>
      <c r="J39" s="131">
        <f t="shared" si="33"/>
        <v>0</v>
      </c>
      <c r="K39" s="114"/>
      <c r="L39" s="114"/>
      <c r="M39" s="114"/>
      <c r="N39" s="114"/>
      <c r="O39" s="114"/>
      <c r="P39" s="114"/>
      <c r="Q39" s="114"/>
      <c r="R39" s="114"/>
      <c r="S39" s="115"/>
      <c r="T39" s="131">
        <f t="shared" si="32"/>
        <v>0</v>
      </c>
      <c r="U39" s="131">
        <f t="shared" si="34"/>
        <v>0</v>
      </c>
      <c r="V39" s="131">
        <f t="shared" si="35"/>
        <v>0</v>
      </c>
    </row>
    <row r="40" spans="1:22" s="10" customFormat="1" ht="15.75" customHeight="1" hidden="1">
      <c r="A40" s="32" t="s">
        <v>19</v>
      </c>
      <c r="B40" s="8">
        <v>222</v>
      </c>
      <c r="C40" s="48" t="s">
        <v>6</v>
      </c>
      <c r="D40" s="183">
        <v>0</v>
      </c>
      <c r="E40" s="156">
        <v>0</v>
      </c>
      <c r="F40" s="156">
        <v>0</v>
      </c>
      <c r="G40" s="183">
        <f t="shared" si="31"/>
        <v>0</v>
      </c>
      <c r="H40" s="156">
        <v>0</v>
      </c>
      <c r="I40" s="195">
        <v>0</v>
      </c>
      <c r="J40" s="131">
        <f t="shared" si="33"/>
        <v>0</v>
      </c>
      <c r="K40" s="114"/>
      <c r="L40" s="114"/>
      <c r="M40" s="114"/>
      <c r="N40" s="114"/>
      <c r="O40" s="114"/>
      <c r="P40" s="114"/>
      <c r="Q40" s="114"/>
      <c r="R40" s="114"/>
      <c r="S40" s="115"/>
      <c r="T40" s="131">
        <f t="shared" si="32"/>
        <v>0</v>
      </c>
      <c r="U40" s="131">
        <f t="shared" si="34"/>
        <v>0</v>
      </c>
      <c r="V40" s="131">
        <f t="shared" si="35"/>
        <v>0</v>
      </c>
    </row>
    <row r="41" spans="1:22" s="10" customFormat="1" ht="17.25" customHeight="1" hidden="1">
      <c r="A41" s="32" t="s">
        <v>19</v>
      </c>
      <c r="B41" s="8">
        <v>223</v>
      </c>
      <c r="C41" s="48" t="s">
        <v>7</v>
      </c>
      <c r="D41" s="183"/>
      <c r="E41" s="156"/>
      <c r="F41" s="156"/>
      <c r="G41" s="183"/>
      <c r="H41" s="156"/>
      <c r="I41" s="195"/>
      <c r="J41" s="131">
        <f t="shared" si="33"/>
        <v>0</v>
      </c>
      <c r="K41" s="114"/>
      <c r="L41" s="114"/>
      <c r="M41" s="114"/>
      <c r="N41" s="114"/>
      <c r="O41" s="114"/>
      <c r="P41" s="114"/>
      <c r="Q41" s="114"/>
      <c r="R41" s="114"/>
      <c r="S41" s="115"/>
      <c r="T41" s="131">
        <f t="shared" si="32"/>
        <v>0</v>
      </c>
      <c r="U41" s="131">
        <f t="shared" si="34"/>
        <v>0</v>
      </c>
      <c r="V41" s="131">
        <f t="shared" si="35"/>
        <v>0</v>
      </c>
    </row>
    <row r="42" spans="1:22" s="10" customFormat="1" ht="15.75" hidden="1">
      <c r="A42" s="32" t="s">
        <v>19</v>
      </c>
      <c r="B42" s="8">
        <v>224</v>
      </c>
      <c r="C42" s="48" t="s">
        <v>8</v>
      </c>
      <c r="D42" s="183"/>
      <c r="E42" s="156"/>
      <c r="F42" s="156"/>
      <c r="G42" s="183"/>
      <c r="H42" s="156"/>
      <c r="I42" s="195"/>
      <c r="J42" s="131">
        <f t="shared" si="33"/>
        <v>0</v>
      </c>
      <c r="K42" s="114"/>
      <c r="L42" s="114"/>
      <c r="M42" s="114"/>
      <c r="N42" s="114"/>
      <c r="O42" s="114"/>
      <c r="P42" s="114"/>
      <c r="Q42" s="114"/>
      <c r="R42" s="114"/>
      <c r="S42" s="115"/>
      <c r="T42" s="131">
        <f t="shared" si="32"/>
        <v>0</v>
      </c>
      <c r="U42" s="131">
        <f t="shared" si="34"/>
        <v>0</v>
      </c>
      <c r="V42" s="131">
        <f t="shared" si="35"/>
        <v>0</v>
      </c>
    </row>
    <row r="43" spans="1:22" s="10" customFormat="1" ht="14.25" customHeight="1" hidden="1">
      <c r="A43" s="32" t="s">
        <v>19</v>
      </c>
      <c r="B43" s="8">
        <v>225</v>
      </c>
      <c r="C43" s="48" t="s">
        <v>9</v>
      </c>
      <c r="D43" s="183"/>
      <c r="E43" s="156"/>
      <c r="F43" s="156"/>
      <c r="G43" s="183"/>
      <c r="H43" s="156"/>
      <c r="I43" s="195"/>
      <c r="J43" s="131">
        <f t="shared" si="33"/>
        <v>0</v>
      </c>
      <c r="K43" s="114"/>
      <c r="L43" s="114"/>
      <c r="M43" s="114"/>
      <c r="N43" s="114"/>
      <c r="O43" s="114"/>
      <c r="P43" s="114"/>
      <c r="Q43" s="114"/>
      <c r="R43" s="114"/>
      <c r="S43" s="115"/>
      <c r="T43" s="131">
        <f t="shared" si="32"/>
        <v>0</v>
      </c>
      <c r="U43" s="131">
        <f t="shared" si="34"/>
        <v>0</v>
      </c>
      <c r="V43" s="131">
        <f t="shared" si="35"/>
        <v>0</v>
      </c>
    </row>
    <row r="44" spans="1:22" s="10" customFormat="1" ht="18" customHeight="1" hidden="1">
      <c r="A44" s="32" t="s">
        <v>19</v>
      </c>
      <c r="B44" s="8">
        <v>226</v>
      </c>
      <c r="C44" s="48" t="s">
        <v>10</v>
      </c>
      <c r="D44" s="183"/>
      <c r="E44" s="156"/>
      <c r="F44" s="156"/>
      <c r="G44" s="183"/>
      <c r="H44" s="156"/>
      <c r="I44" s="195"/>
      <c r="J44" s="131">
        <f t="shared" si="33"/>
        <v>0</v>
      </c>
      <c r="K44" s="114"/>
      <c r="L44" s="114"/>
      <c r="M44" s="114"/>
      <c r="N44" s="114"/>
      <c r="O44" s="114"/>
      <c r="P44" s="114"/>
      <c r="Q44" s="114"/>
      <c r="R44" s="114"/>
      <c r="S44" s="115"/>
      <c r="T44" s="131">
        <f t="shared" si="32"/>
        <v>0</v>
      </c>
      <c r="U44" s="131">
        <f t="shared" si="34"/>
        <v>0</v>
      </c>
      <c r="V44" s="131">
        <f t="shared" si="35"/>
        <v>0</v>
      </c>
    </row>
    <row r="45" spans="1:22" s="7" customFormat="1" ht="20.25" customHeight="1" hidden="1">
      <c r="A45" s="34" t="s">
        <v>19</v>
      </c>
      <c r="B45" s="5">
        <v>262</v>
      </c>
      <c r="C45" s="49" t="s">
        <v>36</v>
      </c>
      <c r="D45" s="180">
        <v>0</v>
      </c>
      <c r="E45" s="157">
        <v>0</v>
      </c>
      <c r="F45" s="157">
        <v>0</v>
      </c>
      <c r="G45" s="180">
        <v>0</v>
      </c>
      <c r="H45" s="157">
        <v>0</v>
      </c>
      <c r="I45" s="194">
        <v>0</v>
      </c>
      <c r="J45" s="131">
        <f t="shared" si="33"/>
        <v>0</v>
      </c>
      <c r="K45" s="112"/>
      <c r="L45" s="112"/>
      <c r="M45" s="112"/>
      <c r="N45" s="112"/>
      <c r="O45" s="112"/>
      <c r="P45" s="112"/>
      <c r="Q45" s="112"/>
      <c r="R45" s="112"/>
      <c r="S45" s="113"/>
      <c r="T45" s="131">
        <f t="shared" si="32"/>
        <v>0</v>
      </c>
      <c r="U45" s="131">
        <f t="shared" si="34"/>
        <v>0</v>
      </c>
      <c r="V45" s="131">
        <f t="shared" si="35"/>
        <v>0</v>
      </c>
    </row>
    <row r="46" spans="1:22" s="10" customFormat="1" ht="15.75">
      <c r="A46" s="32" t="s">
        <v>19</v>
      </c>
      <c r="B46" s="8">
        <v>290</v>
      </c>
      <c r="C46" s="48" t="s">
        <v>12</v>
      </c>
      <c r="D46" s="183">
        <v>0</v>
      </c>
      <c r="E46" s="156">
        <v>0</v>
      </c>
      <c r="F46" s="156">
        <v>0</v>
      </c>
      <c r="G46" s="183">
        <f>SUM(D46:F46)</f>
        <v>0</v>
      </c>
      <c r="H46" s="156"/>
      <c r="I46" s="131">
        <v>11</v>
      </c>
      <c r="J46" s="131">
        <v>0.5</v>
      </c>
      <c r="K46" s="114">
        <v>2</v>
      </c>
      <c r="L46" s="114"/>
      <c r="M46" s="114"/>
      <c r="N46" s="114"/>
      <c r="O46" s="114"/>
      <c r="P46" s="114"/>
      <c r="Q46" s="114"/>
      <c r="R46" s="114"/>
      <c r="S46" s="115"/>
      <c r="T46" s="131">
        <f t="shared" si="32"/>
        <v>0</v>
      </c>
      <c r="U46" s="131">
        <v>0.5</v>
      </c>
      <c r="V46" s="131">
        <f t="shared" si="35"/>
        <v>0</v>
      </c>
    </row>
    <row r="47" spans="1:22" s="7" customFormat="1" ht="15.75" hidden="1">
      <c r="A47" s="34" t="s">
        <v>19</v>
      </c>
      <c r="B47" s="5">
        <v>300</v>
      </c>
      <c r="C47" s="49" t="s">
        <v>13</v>
      </c>
      <c r="D47" s="153">
        <f aca="true" t="shared" si="36" ref="D47:I47">SUM(D48:D49)</f>
        <v>0</v>
      </c>
      <c r="E47" s="153">
        <f t="shared" si="36"/>
        <v>0</v>
      </c>
      <c r="F47" s="153">
        <f t="shared" si="36"/>
        <v>0</v>
      </c>
      <c r="G47" s="153">
        <f t="shared" si="36"/>
        <v>0</v>
      </c>
      <c r="H47" s="153">
        <f t="shared" si="36"/>
        <v>0</v>
      </c>
      <c r="I47" s="193">
        <f t="shared" si="36"/>
        <v>0</v>
      </c>
      <c r="J47" s="109">
        <f t="shared" si="33"/>
        <v>0</v>
      </c>
      <c r="K47" s="112">
        <f>SUM(K48:K49)</f>
        <v>0</v>
      </c>
      <c r="L47" s="112">
        <f>SUM(L48:L49)</f>
        <v>0</v>
      </c>
      <c r="M47" s="112"/>
      <c r="N47" s="112">
        <f aca="true" t="shared" si="37" ref="N47:S47">SUM(N48:N49)</f>
        <v>0</v>
      </c>
      <c r="O47" s="112">
        <f t="shared" si="37"/>
        <v>0</v>
      </c>
      <c r="P47" s="112">
        <f t="shared" si="37"/>
        <v>0</v>
      </c>
      <c r="Q47" s="112">
        <f t="shared" si="37"/>
        <v>0</v>
      </c>
      <c r="R47" s="112">
        <f t="shared" si="37"/>
        <v>0</v>
      </c>
      <c r="S47" s="113">
        <f t="shared" si="37"/>
        <v>0</v>
      </c>
      <c r="T47" s="109">
        <f>SUM(U47:AB47)</f>
        <v>0</v>
      </c>
      <c r="U47" s="109">
        <f>SUM(W47:AC47)</f>
        <v>0</v>
      </c>
      <c r="V47" s="109">
        <f t="shared" si="35"/>
        <v>0</v>
      </c>
    </row>
    <row r="48" spans="1:22" s="10" customFormat="1" ht="15.75" hidden="1">
      <c r="A48" s="32" t="s">
        <v>19</v>
      </c>
      <c r="B48" s="8">
        <v>310</v>
      </c>
      <c r="C48" s="48" t="s">
        <v>14</v>
      </c>
      <c r="D48" s="154"/>
      <c r="E48" s="154"/>
      <c r="F48" s="154"/>
      <c r="G48" s="154"/>
      <c r="H48" s="154"/>
      <c r="I48" s="196"/>
      <c r="J48" s="109">
        <f t="shared" si="33"/>
        <v>0</v>
      </c>
      <c r="K48" s="114"/>
      <c r="L48" s="114"/>
      <c r="M48" s="114"/>
      <c r="N48" s="114"/>
      <c r="O48" s="114"/>
      <c r="P48" s="114"/>
      <c r="Q48" s="114"/>
      <c r="R48" s="114"/>
      <c r="S48" s="115"/>
      <c r="T48" s="109">
        <f>SUM(U48:AB48)</f>
        <v>0</v>
      </c>
      <c r="U48" s="109">
        <f>SUM(W48:AC48)</f>
        <v>0</v>
      </c>
      <c r="V48" s="109">
        <f t="shared" si="35"/>
        <v>0</v>
      </c>
    </row>
    <row r="49" spans="1:22" s="10" customFormat="1" ht="15.75" hidden="1">
      <c r="A49" s="32" t="s">
        <v>19</v>
      </c>
      <c r="B49" s="8">
        <v>340</v>
      </c>
      <c r="C49" s="48" t="s">
        <v>15</v>
      </c>
      <c r="D49" s="154"/>
      <c r="E49" s="154"/>
      <c r="F49" s="154"/>
      <c r="G49" s="154"/>
      <c r="H49" s="154"/>
      <c r="I49" s="196"/>
      <c r="J49" s="109">
        <f t="shared" si="33"/>
        <v>0</v>
      </c>
      <c r="K49" s="114"/>
      <c r="L49" s="114"/>
      <c r="M49" s="114"/>
      <c r="N49" s="114"/>
      <c r="O49" s="114"/>
      <c r="P49" s="114"/>
      <c r="Q49" s="114"/>
      <c r="R49" s="114"/>
      <c r="S49" s="115"/>
      <c r="T49" s="109">
        <f>SUM(U49:AB49)</f>
        <v>0</v>
      </c>
      <c r="U49" s="109">
        <f>SUM(W49:AC49)</f>
        <v>0</v>
      </c>
      <c r="V49" s="109">
        <f t="shared" si="35"/>
        <v>0</v>
      </c>
    </row>
    <row r="50" spans="1:22" s="10" customFormat="1" ht="15.75">
      <c r="A50" s="33"/>
      <c r="B50" s="12"/>
      <c r="C50" s="51" t="s">
        <v>18</v>
      </c>
      <c r="D50" s="155">
        <f>D35+D36+D37+D40+D45+D46</f>
        <v>449</v>
      </c>
      <c r="E50" s="155">
        <f>E35+E36+E37+E40+E45+E46</f>
        <v>61</v>
      </c>
      <c r="F50" s="155">
        <f>F35+F36+F37+F40+F45+F46</f>
        <v>61</v>
      </c>
      <c r="G50" s="155">
        <f>G35+G36+G37+G40+G45+G46</f>
        <v>571</v>
      </c>
      <c r="H50" s="155">
        <f>SUM(H34,H38,H45,H46,H47)</f>
        <v>0</v>
      </c>
      <c r="I50" s="116">
        <f>SUM(I34,I38,I45,I46,I47)</f>
        <v>772.7</v>
      </c>
      <c r="J50" s="108">
        <f>SUM(J34,J38,J45,J46,J47)</f>
        <v>840</v>
      </c>
      <c r="K50" s="116">
        <f>SUM(K34,K38,K45,K46,K47)</f>
        <v>2</v>
      </c>
      <c r="L50" s="116">
        <f aca="true" t="shared" si="38" ref="L50:S50">SUM(L34,L38,L45,L46,L47)</f>
        <v>208.3</v>
      </c>
      <c r="M50" s="116">
        <f t="shared" si="38"/>
        <v>423.2</v>
      </c>
      <c r="N50" s="116">
        <f t="shared" si="38"/>
        <v>0</v>
      </c>
      <c r="O50" s="116">
        <f t="shared" si="38"/>
        <v>0</v>
      </c>
      <c r="P50" s="116">
        <f t="shared" si="38"/>
        <v>0</v>
      </c>
      <c r="Q50" s="116">
        <f t="shared" si="38"/>
        <v>0</v>
      </c>
      <c r="R50" s="116">
        <f t="shared" si="38"/>
        <v>0</v>
      </c>
      <c r="S50" s="117">
        <f t="shared" si="38"/>
        <v>0</v>
      </c>
      <c r="T50" s="108">
        <f>SUM(T34,T38,T45,T46,T47)</f>
        <v>0</v>
      </c>
      <c r="U50" s="108">
        <f>SUM(U34,U38,U45,U46,U47)</f>
        <v>840</v>
      </c>
      <c r="V50" s="108">
        <f>SUM(V34,V38,V45,V46,V47)</f>
        <v>648.5</v>
      </c>
    </row>
    <row r="51" spans="1:22" s="7" customFormat="1" ht="15.75">
      <c r="A51" s="34" t="s">
        <v>20</v>
      </c>
      <c r="B51" s="5">
        <v>210</v>
      </c>
      <c r="C51" s="49" t="s">
        <v>30</v>
      </c>
      <c r="D51" s="153">
        <f aca="true" t="shared" si="39" ref="D51:S51">SUM(D52,D56,D55)</f>
        <v>3207</v>
      </c>
      <c r="E51" s="153">
        <f t="shared" si="39"/>
        <v>337</v>
      </c>
      <c r="F51" s="153">
        <f t="shared" si="39"/>
        <v>345</v>
      </c>
      <c r="G51" s="153">
        <f t="shared" si="39"/>
        <v>3889</v>
      </c>
      <c r="H51" s="153">
        <f t="shared" si="39"/>
        <v>183</v>
      </c>
      <c r="I51" s="112">
        <f t="shared" si="39"/>
        <v>7213</v>
      </c>
      <c r="J51" s="129">
        <f t="shared" si="39"/>
        <v>4864.6</v>
      </c>
      <c r="K51" s="112">
        <f t="shared" si="39"/>
        <v>25</v>
      </c>
      <c r="L51" s="112">
        <f t="shared" si="39"/>
        <v>4211.3</v>
      </c>
      <c r="M51" s="112">
        <f t="shared" si="39"/>
        <v>298.7</v>
      </c>
      <c r="N51" s="112">
        <f t="shared" si="39"/>
        <v>616.5999999999999</v>
      </c>
      <c r="O51" s="112">
        <f t="shared" si="39"/>
        <v>0</v>
      </c>
      <c r="P51" s="112">
        <f t="shared" si="39"/>
        <v>0</v>
      </c>
      <c r="Q51" s="112">
        <f t="shared" si="39"/>
        <v>0</v>
      </c>
      <c r="R51" s="112">
        <f t="shared" si="39"/>
        <v>0</v>
      </c>
      <c r="S51" s="113">
        <f t="shared" si="39"/>
        <v>0</v>
      </c>
      <c r="T51" s="129">
        <f>SUM(T52,T56,T55)</f>
        <v>74</v>
      </c>
      <c r="U51" s="129">
        <f>SUM(U52,U56,U55)</f>
        <v>4938.6</v>
      </c>
      <c r="V51" s="129">
        <f>SUM(V52,V56,V55)</f>
        <v>3636.3</v>
      </c>
    </row>
    <row r="52" spans="1:22" s="7" customFormat="1" ht="15.75">
      <c r="A52" s="34" t="s">
        <v>20</v>
      </c>
      <c r="B52" s="5">
        <v>211</v>
      </c>
      <c r="C52" s="49" t="s">
        <v>124</v>
      </c>
      <c r="D52" s="158">
        <f>SUM(D53:D54)</f>
        <v>2480</v>
      </c>
      <c r="E52" s="158">
        <f aca="true" t="shared" si="40" ref="E52:S52">SUM(E53:E54)</f>
        <v>259</v>
      </c>
      <c r="F52" s="158">
        <f t="shared" si="40"/>
        <v>279</v>
      </c>
      <c r="G52" s="158">
        <f t="shared" si="40"/>
        <v>3018</v>
      </c>
      <c r="H52" s="158">
        <f t="shared" si="40"/>
        <v>111</v>
      </c>
      <c r="I52" s="118">
        <f t="shared" si="40"/>
        <v>5499</v>
      </c>
      <c r="J52" s="129">
        <f t="shared" si="40"/>
        <v>3498</v>
      </c>
      <c r="K52" s="118">
        <f>SUM(K53:K54)</f>
        <v>0</v>
      </c>
      <c r="L52" s="118">
        <f t="shared" si="40"/>
        <v>3466.6</v>
      </c>
      <c r="M52" s="118">
        <f t="shared" si="40"/>
        <v>229.4</v>
      </c>
      <c r="N52" s="118">
        <f t="shared" si="40"/>
        <v>241.5999999999999</v>
      </c>
      <c r="O52" s="118">
        <f t="shared" si="40"/>
        <v>0</v>
      </c>
      <c r="P52" s="118">
        <f t="shared" si="40"/>
        <v>0</v>
      </c>
      <c r="Q52" s="118">
        <f t="shared" si="40"/>
        <v>0</v>
      </c>
      <c r="R52" s="118">
        <f t="shared" si="40"/>
        <v>0</v>
      </c>
      <c r="S52" s="119">
        <f t="shared" si="40"/>
        <v>0</v>
      </c>
      <c r="T52" s="129">
        <f>SUM(T53:T54)</f>
        <v>150</v>
      </c>
      <c r="U52" s="129">
        <f>SUM(U53:U54)</f>
        <v>3648</v>
      </c>
      <c r="V52" s="129">
        <f>SUM(V53:V54)</f>
        <v>2939.1000000000004</v>
      </c>
    </row>
    <row r="53" spans="1:22" s="82" customFormat="1" ht="15.75">
      <c r="A53" s="79" t="s">
        <v>99</v>
      </c>
      <c r="B53" s="80">
        <v>211</v>
      </c>
      <c r="C53" s="81" t="s">
        <v>127</v>
      </c>
      <c r="D53" s="206">
        <v>1407</v>
      </c>
      <c r="E53" s="159">
        <v>149</v>
      </c>
      <c r="F53" s="159">
        <v>149</v>
      </c>
      <c r="G53" s="207">
        <f>SUM(D53:F53)</f>
        <v>1705</v>
      </c>
      <c r="H53" s="159">
        <v>51</v>
      </c>
      <c r="I53" s="197">
        <v>3781</v>
      </c>
      <c r="J53" s="232">
        <v>1807.6</v>
      </c>
      <c r="K53" s="105"/>
      <c r="L53" s="229">
        <f>1000+1000+696</f>
        <v>2696</v>
      </c>
      <c r="M53" s="105"/>
      <c r="N53" s="229">
        <f>1134.3+107.3-1000</f>
        <v>241.5999999999999</v>
      </c>
      <c r="O53" s="105"/>
      <c r="P53" s="105"/>
      <c r="Q53" s="105"/>
      <c r="R53" s="105"/>
      <c r="S53" s="120"/>
      <c r="T53" s="131">
        <f>U53-J53</f>
        <v>150</v>
      </c>
      <c r="U53" s="232">
        <v>1957.6</v>
      </c>
      <c r="V53" s="232">
        <v>1512.2</v>
      </c>
    </row>
    <row r="54" spans="1:22" s="82" customFormat="1" ht="15.75">
      <c r="A54" s="79" t="s">
        <v>99</v>
      </c>
      <c r="B54" s="80">
        <v>211</v>
      </c>
      <c r="C54" s="81" t="s">
        <v>128</v>
      </c>
      <c r="D54" s="206">
        <v>1073</v>
      </c>
      <c r="E54" s="159">
        <v>110</v>
      </c>
      <c r="F54" s="159">
        <v>130</v>
      </c>
      <c r="G54" s="207">
        <f>SUM(D54:F54)</f>
        <v>1313</v>
      </c>
      <c r="H54" s="159">
        <v>60</v>
      </c>
      <c r="I54" s="197">
        <v>1718</v>
      </c>
      <c r="J54" s="232">
        <v>1690.4</v>
      </c>
      <c r="K54" s="105"/>
      <c r="L54" s="105">
        <f>1000-229.4</f>
        <v>770.6</v>
      </c>
      <c r="M54" s="105">
        <v>229.4</v>
      </c>
      <c r="N54" s="105"/>
      <c r="O54" s="105"/>
      <c r="P54" s="105"/>
      <c r="Q54" s="105"/>
      <c r="R54" s="105"/>
      <c r="S54" s="120"/>
      <c r="T54" s="131">
        <f>U54-J54</f>
        <v>0</v>
      </c>
      <c r="U54" s="232">
        <v>1690.4</v>
      </c>
      <c r="V54" s="232">
        <v>1426.9</v>
      </c>
    </row>
    <row r="55" spans="1:22" s="10" customFormat="1" ht="15.75">
      <c r="A55" s="32" t="s">
        <v>20</v>
      </c>
      <c r="B55" s="8">
        <v>212</v>
      </c>
      <c r="C55" s="48" t="s">
        <v>2</v>
      </c>
      <c r="D55" s="208">
        <v>0</v>
      </c>
      <c r="E55" s="209"/>
      <c r="F55" s="209"/>
      <c r="G55" s="210">
        <f>SUM(D55:F55)</f>
        <v>0</v>
      </c>
      <c r="H55" s="209">
        <v>72</v>
      </c>
      <c r="I55" s="143">
        <v>53</v>
      </c>
      <c r="J55" s="131">
        <v>0.1</v>
      </c>
      <c r="K55" s="114">
        <v>25</v>
      </c>
      <c r="L55" s="114"/>
      <c r="M55" s="114"/>
      <c r="N55" s="114"/>
      <c r="O55" s="114"/>
      <c r="P55" s="114"/>
      <c r="Q55" s="114"/>
      <c r="R55" s="114"/>
      <c r="S55" s="115"/>
      <c r="T55" s="131">
        <f>U55-J55</f>
        <v>120</v>
      </c>
      <c r="U55" s="131">
        <v>120.1</v>
      </c>
      <c r="V55" s="131">
        <f>SUM(W55:AD55)</f>
        <v>0</v>
      </c>
    </row>
    <row r="56" spans="1:22" s="7" customFormat="1" ht="15.75">
      <c r="A56" s="34" t="s">
        <v>20</v>
      </c>
      <c r="B56" s="5">
        <v>213</v>
      </c>
      <c r="C56" s="49" t="s">
        <v>3</v>
      </c>
      <c r="D56" s="158">
        <f>SUM(D57:D58)</f>
        <v>727</v>
      </c>
      <c r="E56" s="158">
        <f aca="true" t="shared" si="41" ref="E56:S56">SUM(E57:E58)</f>
        <v>78</v>
      </c>
      <c r="F56" s="158">
        <f t="shared" si="41"/>
        <v>66</v>
      </c>
      <c r="G56" s="158">
        <f t="shared" si="41"/>
        <v>871</v>
      </c>
      <c r="H56" s="158">
        <f t="shared" si="41"/>
        <v>0</v>
      </c>
      <c r="I56" s="118">
        <f t="shared" si="41"/>
        <v>1661</v>
      </c>
      <c r="J56" s="129">
        <f t="shared" si="41"/>
        <v>1366.5</v>
      </c>
      <c r="K56" s="118">
        <f t="shared" si="41"/>
        <v>0</v>
      </c>
      <c r="L56" s="118">
        <f t="shared" si="41"/>
        <v>744.7</v>
      </c>
      <c r="M56" s="118">
        <f t="shared" si="41"/>
        <v>69.3</v>
      </c>
      <c r="N56" s="118">
        <f t="shared" si="41"/>
        <v>375</v>
      </c>
      <c r="O56" s="118">
        <f t="shared" si="41"/>
        <v>0</v>
      </c>
      <c r="P56" s="118">
        <f t="shared" si="41"/>
        <v>0</v>
      </c>
      <c r="Q56" s="118">
        <f t="shared" si="41"/>
        <v>0</v>
      </c>
      <c r="R56" s="118">
        <f t="shared" si="41"/>
        <v>0</v>
      </c>
      <c r="S56" s="119">
        <f t="shared" si="41"/>
        <v>0</v>
      </c>
      <c r="T56" s="129">
        <f>SUM(T57:T58)</f>
        <v>-196</v>
      </c>
      <c r="U56" s="129">
        <f>SUM(U57:U58)</f>
        <v>1170.5</v>
      </c>
      <c r="V56" s="129">
        <f>SUM(V57:V58)</f>
        <v>697.2</v>
      </c>
    </row>
    <row r="57" spans="1:22" s="82" customFormat="1" ht="15.75">
      <c r="A57" s="79" t="s">
        <v>99</v>
      </c>
      <c r="B57" s="80">
        <v>213</v>
      </c>
      <c r="C57" s="81" t="s">
        <v>125</v>
      </c>
      <c r="D57" s="206">
        <v>727</v>
      </c>
      <c r="E57" s="159">
        <v>45</v>
      </c>
      <c r="F57" s="159">
        <v>33</v>
      </c>
      <c r="G57" s="207">
        <f>SUM(D57:F57)</f>
        <v>805</v>
      </c>
      <c r="H57" s="159">
        <v>0</v>
      </c>
      <c r="I57" s="197">
        <v>1142</v>
      </c>
      <c r="J57" s="232">
        <f>SUM(K57:S57)</f>
        <v>887</v>
      </c>
      <c r="K57" s="105"/>
      <c r="L57" s="229">
        <f>302+210</f>
        <v>512</v>
      </c>
      <c r="M57" s="105"/>
      <c r="N57" s="105">
        <f>342.6+32.4</f>
        <v>375</v>
      </c>
      <c r="O57" s="105"/>
      <c r="P57" s="105"/>
      <c r="Q57" s="105"/>
      <c r="R57" s="105"/>
      <c r="S57" s="120"/>
      <c r="T57" s="131">
        <f>U57-J57</f>
        <v>-200</v>
      </c>
      <c r="U57" s="232">
        <v>687</v>
      </c>
      <c r="V57" s="232">
        <v>356.7</v>
      </c>
    </row>
    <row r="58" spans="1:22" s="82" customFormat="1" ht="31.5">
      <c r="A58" s="79" t="s">
        <v>99</v>
      </c>
      <c r="B58" s="80">
        <v>213</v>
      </c>
      <c r="C58" s="81" t="s">
        <v>126</v>
      </c>
      <c r="D58" s="206"/>
      <c r="E58" s="159">
        <v>33</v>
      </c>
      <c r="F58" s="159">
        <v>33</v>
      </c>
      <c r="G58" s="207">
        <f>SUM(D58:F58)</f>
        <v>66</v>
      </c>
      <c r="H58" s="159">
        <v>0</v>
      </c>
      <c r="I58" s="197">
        <v>519</v>
      </c>
      <c r="J58" s="232">
        <v>479.5</v>
      </c>
      <c r="K58" s="105"/>
      <c r="L58" s="105">
        <v>232.7</v>
      </c>
      <c r="M58" s="105">
        <v>69.3</v>
      </c>
      <c r="N58" s="105"/>
      <c r="O58" s="105"/>
      <c r="P58" s="105"/>
      <c r="Q58" s="105"/>
      <c r="R58" s="105"/>
      <c r="S58" s="120"/>
      <c r="T58" s="131">
        <f>U58-J58</f>
        <v>4</v>
      </c>
      <c r="U58" s="232">
        <v>483.5</v>
      </c>
      <c r="V58" s="232">
        <v>340.5</v>
      </c>
    </row>
    <row r="59" spans="1:22" s="7" customFormat="1" ht="15.75">
      <c r="A59" s="34" t="s">
        <v>20</v>
      </c>
      <c r="B59" s="5">
        <v>220</v>
      </c>
      <c r="C59" s="49" t="s">
        <v>4</v>
      </c>
      <c r="D59" s="153">
        <f>SUM(D60:D65)</f>
        <v>363</v>
      </c>
      <c r="E59" s="153">
        <f>SUM(E60:E65)</f>
        <v>19</v>
      </c>
      <c r="F59" s="153">
        <f>SUM(F60:F65)</f>
        <v>21</v>
      </c>
      <c r="G59" s="153">
        <f>SUM(G60:G65)</f>
        <v>403</v>
      </c>
      <c r="H59" s="153">
        <f>SUM(H60:H66)</f>
        <v>178</v>
      </c>
      <c r="I59" s="112">
        <f>SUM(I60:I66)</f>
        <v>978.3</v>
      </c>
      <c r="J59" s="129">
        <f>SUM(J60:J66)</f>
        <v>394</v>
      </c>
      <c r="K59" s="112">
        <f>SUM(K60:K66)</f>
        <v>180.1</v>
      </c>
      <c r="L59" s="112">
        <f aca="true" t="shared" si="42" ref="L59:S59">SUM(L60:L66)</f>
        <v>155.6</v>
      </c>
      <c r="M59" s="112">
        <f t="shared" si="42"/>
        <v>155.7</v>
      </c>
      <c r="N59" s="112">
        <f t="shared" si="42"/>
        <v>0</v>
      </c>
      <c r="O59" s="112">
        <f t="shared" si="42"/>
        <v>0</v>
      </c>
      <c r="P59" s="112">
        <f t="shared" si="42"/>
        <v>0</v>
      </c>
      <c r="Q59" s="112">
        <f t="shared" si="42"/>
        <v>0</v>
      </c>
      <c r="R59" s="112">
        <f t="shared" si="42"/>
        <v>0</v>
      </c>
      <c r="S59" s="113">
        <f t="shared" si="42"/>
        <v>0</v>
      </c>
      <c r="T59" s="129">
        <f>SUM(T60:T66)</f>
        <v>56.9</v>
      </c>
      <c r="U59" s="129">
        <f>SUM(U60:U66)</f>
        <v>450.90000000000003</v>
      </c>
      <c r="V59" s="129">
        <f>SUM(V60:V66)</f>
        <v>220.7</v>
      </c>
    </row>
    <row r="60" spans="1:22" s="10" customFormat="1" ht="15.75">
      <c r="A60" s="32" t="s">
        <v>20</v>
      </c>
      <c r="B60" s="8">
        <v>221</v>
      </c>
      <c r="C60" s="48" t="s">
        <v>5</v>
      </c>
      <c r="D60" s="154">
        <v>147</v>
      </c>
      <c r="E60" s="161">
        <v>15</v>
      </c>
      <c r="F60" s="161">
        <v>15</v>
      </c>
      <c r="G60" s="183">
        <f aca="true" t="shared" si="43" ref="G60:G69">SUM(D60:F60)</f>
        <v>177</v>
      </c>
      <c r="H60" s="161"/>
      <c r="I60" s="114">
        <v>179</v>
      </c>
      <c r="J60" s="131">
        <v>160</v>
      </c>
      <c r="K60" s="114">
        <v>85</v>
      </c>
      <c r="L60" s="114"/>
      <c r="M60" s="114"/>
      <c r="N60" s="114"/>
      <c r="O60" s="114"/>
      <c r="P60" s="114"/>
      <c r="Q60" s="114"/>
      <c r="R60" s="114"/>
      <c r="S60" s="115"/>
      <c r="T60" s="131">
        <f aca="true" t="shared" si="44" ref="T60:T66">U60-J60</f>
        <v>8</v>
      </c>
      <c r="U60" s="131">
        <v>168</v>
      </c>
      <c r="V60" s="131">
        <v>111.8</v>
      </c>
    </row>
    <row r="61" spans="1:22" s="10" customFormat="1" ht="15.75">
      <c r="A61" s="32" t="s">
        <v>20</v>
      </c>
      <c r="B61" s="8">
        <v>222</v>
      </c>
      <c r="C61" s="48" t="s">
        <v>6</v>
      </c>
      <c r="D61" s="154">
        <v>0</v>
      </c>
      <c r="E61" s="161"/>
      <c r="F61" s="161"/>
      <c r="G61" s="183">
        <f t="shared" si="43"/>
        <v>0</v>
      </c>
      <c r="H61" s="161">
        <v>4</v>
      </c>
      <c r="I61" s="114">
        <v>56</v>
      </c>
      <c r="J61" s="131">
        <f>SUM(K61:S61)</f>
        <v>0.1</v>
      </c>
      <c r="K61" s="114">
        <v>0.1</v>
      </c>
      <c r="L61" s="114"/>
      <c r="M61" s="114"/>
      <c r="N61" s="114"/>
      <c r="O61" s="114"/>
      <c r="P61" s="114"/>
      <c r="Q61" s="114"/>
      <c r="R61" s="114"/>
      <c r="S61" s="115"/>
      <c r="T61" s="131">
        <f t="shared" si="44"/>
        <v>50</v>
      </c>
      <c r="U61" s="131">
        <v>50.1</v>
      </c>
      <c r="V61" s="131">
        <f aca="true" t="shared" si="45" ref="V61:V68">SUM(W61:AD61)</f>
        <v>0</v>
      </c>
    </row>
    <row r="62" spans="1:22" s="10" customFormat="1" ht="15.75">
      <c r="A62" s="32" t="s">
        <v>20</v>
      </c>
      <c r="B62" s="8">
        <v>223</v>
      </c>
      <c r="C62" s="48" t="s">
        <v>7</v>
      </c>
      <c r="D62" s="211">
        <v>64</v>
      </c>
      <c r="E62" s="160">
        <v>4</v>
      </c>
      <c r="F62" s="160">
        <v>6</v>
      </c>
      <c r="G62" s="183">
        <f t="shared" si="43"/>
        <v>74</v>
      </c>
      <c r="H62" s="160">
        <v>43</v>
      </c>
      <c r="I62" s="143">
        <v>149</v>
      </c>
      <c r="J62" s="131">
        <v>39</v>
      </c>
      <c r="K62" s="114"/>
      <c r="L62" s="114">
        <v>74.5</v>
      </c>
      <c r="M62" s="114">
        <v>74.5</v>
      </c>
      <c r="N62" s="114"/>
      <c r="O62" s="114"/>
      <c r="P62" s="114"/>
      <c r="Q62" s="114"/>
      <c r="R62" s="114"/>
      <c r="S62" s="115"/>
      <c r="T62" s="131">
        <f t="shared" si="44"/>
        <v>0</v>
      </c>
      <c r="U62" s="131">
        <v>39</v>
      </c>
      <c r="V62" s="131">
        <v>9.8</v>
      </c>
    </row>
    <row r="63" spans="1:22" s="10" customFormat="1" ht="15.75" hidden="1">
      <c r="A63" s="32" t="s">
        <v>20</v>
      </c>
      <c r="B63" s="8">
        <v>224</v>
      </c>
      <c r="C63" s="48" t="s">
        <v>8</v>
      </c>
      <c r="D63" s="211">
        <v>0</v>
      </c>
      <c r="E63" s="160"/>
      <c r="F63" s="160"/>
      <c r="G63" s="183">
        <f t="shared" si="43"/>
        <v>0</v>
      </c>
      <c r="H63" s="160"/>
      <c r="I63" s="143"/>
      <c r="J63" s="131">
        <f>SUM(K63:S63)</f>
        <v>0</v>
      </c>
      <c r="K63" s="114"/>
      <c r="L63" s="114"/>
      <c r="M63" s="114"/>
      <c r="N63" s="114"/>
      <c r="O63" s="114"/>
      <c r="P63" s="114"/>
      <c r="Q63" s="114"/>
      <c r="R63" s="114"/>
      <c r="S63" s="115"/>
      <c r="T63" s="131">
        <f t="shared" si="44"/>
        <v>0</v>
      </c>
      <c r="U63" s="131">
        <f>SUM(W63:AC63)</f>
        <v>0</v>
      </c>
      <c r="V63" s="131">
        <f t="shared" si="45"/>
        <v>0</v>
      </c>
    </row>
    <row r="64" spans="1:22" s="10" customFormat="1" ht="15.75">
      <c r="A64" s="32" t="s">
        <v>20</v>
      </c>
      <c r="B64" s="8">
        <v>225</v>
      </c>
      <c r="C64" s="48" t="s">
        <v>9</v>
      </c>
      <c r="D64" s="211">
        <v>56</v>
      </c>
      <c r="E64" s="160"/>
      <c r="F64" s="160"/>
      <c r="G64" s="183">
        <f t="shared" si="43"/>
        <v>56</v>
      </c>
      <c r="H64" s="160">
        <v>20</v>
      </c>
      <c r="I64" s="143">
        <v>116</v>
      </c>
      <c r="J64" s="131">
        <v>1</v>
      </c>
      <c r="K64" s="114">
        <v>65</v>
      </c>
      <c r="L64" s="114"/>
      <c r="M64" s="114"/>
      <c r="N64" s="114"/>
      <c r="O64" s="114"/>
      <c r="P64" s="114"/>
      <c r="Q64" s="114"/>
      <c r="R64" s="114"/>
      <c r="S64" s="115"/>
      <c r="T64" s="131">
        <f t="shared" si="44"/>
        <v>-1</v>
      </c>
      <c r="U64" s="131">
        <v>0</v>
      </c>
      <c r="V64" s="131">
        <f t="shared" si="45"/>
        <v>0</v>
      </c>
    </row>
    <row r="65" spans="1:22" s="10" customFormat="1" ht="15.75">
      <c r="A65" s="32" t="s">
        <v>20</v>
      </c>
      <c r="B65" s="8">
        <v>226</v>
      </c>
      <c r="C65" s="48" t="s">
        <v>10</v>
      </c>
      <c r="D65" s="154">
        <v>96</v>
      </c>
      <c r="E65" s="161"/>
      <c r="F65" s="161"/>
      <c r="G65" s="183">
        <f t="shared" si="43"/>
        <v>96</v>
      </c>
      <c r="H65" s="161">
        <v>31</v>
      </c>
      <c r="I65" s="114">
        <v>316</v>
      </c>
      <c r="J65" s="131">
        <v>31.6</v>
      </c>
      <c r="K65" s="114">
        <v>30</v>
      </c>
      <c r="L65" s="114"/>
      <c r="M65" s="114"/>
      <c r="N65" s="114"/>
      <c r="O65" s="114"/>
      <c r="P65" s="114"/>
      <c r="Q65" s="114"/>
      <c r="R65" s="114"/>
      <c r="S65" s="115"/>
      <c r="T65" s="131">
        <f t="shared" si="44"/>
        <v>-0.10000000000000142</v>
      </c>
      <c r="U65" s="131">
        <v>31.5</v>
      </c>
      <c r="V65" s="131">
        <v>31.5</v>
      </c>
    </row>
    <row r="66" spans="1:22" s="10" customFormat="1" ht="15.75" customHeight="1">
      <c r="A66" s="32" t="s">
        <v>20</v>
      </c>
      <c r="B66" s="8">
        <v>251</v>
      </c>
      <c r="C66" s="48" t="s">
        <v>42</v>
      </c>
      <c r="D66" s="154">
        <v>27</v>
      </c>
      <c r="E66" s="161"/>
      <c r="F66" s="161"/>
      <c r="G66" s="183">
        <f t="shared" si="43"/>
        <v>27</v>
      </c>
      <c r="H66" s="161">
        <v>80</v>
      </c>
      <c r="I66" s="114">
        <v>162.3</v>
      </c>
      <c r="J66" s="131">
        <f>SUM(K66:S66)</f>
        <v>162.3</v>
      </c>
      <c r="K66" s="114"/>
      <c r="L66" s="114">
        <v>81.1</v>
      </c>
      <c r="M66" s="114">
        <v>81.2</v>
      </c>
      <c r="N66" s="114"/>
      <c r="O66" s="114"/>
      <c r="P66" s="114"/>
      <c r="Q66" s="114"/>
      <c r="R66" s="114"/>
      <c r="S66" s="115"/>
      <c r="T66" s="131">
        <f t="shared" si="44"/>
        <v>0</v>
      </c>
      <c r="U66" s="131">
        <v>162.3</v>
      </c>
      <c r="V66" s="131">
        <v>67.6</v>
      </c>
    </row>
    <row r="67" spans="1:22" s="7" customFormat="1" ht="15.75" hidden="1">
      <c r="A67" s="34" t="s">
        <v>20</v>
      </c>
      <c r="B67" s="5">
        <v>262</v>
      </c>
      <c r="C67" s="49" t="s">
        <v>36</v>
      </c>
      <c r="D67" s="153">
        <v>0</v>
      </c>
      <c r="E67" s="162"/>
      <c r="F67" s="162"/>
      <c r="G67" s="183">
        <f t="shared" si="43"/>
        <v>0</v>
      </c>
      <c r="H67" s="162"/>
      <c r="I67" s="193"/>
      <c r="J67" s="129">
        <f>SUM(K67:S67)</f>
        <v>0</v>
      </c>
      <c r="K67" s="112">
        <v>0</v>
      </c>
      <c r="L67" s="112">
        <v>0</v>
      </c>
      <c r="M67" s="112"/>
      <c r="N67" s="112"/>
      <c r="O67" s="112"/>
      <c r="P67" s="112"/>
      <c r="Q67" s="112"/>
      <c r="R67" s="112"/>
      <c r="S67" s="113"/>
      <c r="T67" s="129">
        <f>SUM(U67:AB67)</f>
        <v>0</v>
      </c>
      <c r="U67" s="129">
        <f>SUM(W67:AC67)</f>
        <v>0</v>
      </c>
      <c r="V67" s="129">
        <f t="shared" si="45"/>
        <v>0</v>
      </c>
    </row>
    <row r="68" spans="1:22" s="7" customFormat="1" ht="31.5" hidden="1">
      <c r="A68" s="34" t="s">
        <v>20</v>
      </c>
      <c r="B68" s="5">
        <v>263</v>
      </c>
      <c r="C68" s="49" t="s">
        <v>44</v>
      </c>
      <c r="D68" s="153"/>
      <c r="E68" s="162"/>
      <c r="F68" s="162"/>
      <c r="G68" s="183">
        <f t="shared" si="43"/>
        <v>0</v>
      </c>
      <c r="H68" s="162"/>
      <c r="I68" s="193"/>
      <c r="J68" s="129">
        <f>SUM(K68:S68)</f>
        <v>0</v>
      </c>
      <c r="K68" s="112"/>
      <c r="L68" s="112"/>
      <c r="M68" s="112"/>
      <c r="N68" s="112"/>
      <c r="O68" s="112"/>
      <c r="P68" s="112"/>
      <c r="Q68" s="112"/>
      <c r="R68" s="112"/>
      <c r="S68" s="113"/>
      <c r="T68" s="129">
        <f>SUM(U68:AB68)</f>
        <v>0</v>
      </c>
      <c r="U68" s="129">
        <f>SUM(W68:AC68)</f>
        <v>0</v>
      </c>
      <c r="V68" s="129">
        <f t="shared" si="45"/>
        <v>0</v>
      </c>
    </row>
    <row r="69" spans="1:22" s="7" customFormat="1" ht="15.75">
      <c r="A69" s="34" t="s">
        <v>20</v>
      </c>
      <c r="B69" s="5">
        <v>290</v>
      </c>
      <c r="C69" s="49" t="s">
        <v>12</v>
      </c>
      <c r="D69" s="164">
        <v>1</v>
      </c>
      <c r="E69" s="163"/>
      <c r="F69" s="163"/>
      <c r="G69" s="183">
        <f t="shared" si="43"/>
        <v>1</v>
      </c>
      <c r="H69" s="163"/>
      <c r="I69" s="112">
        <v>35</v>
      </c>
      <c r="J69" s="129">
        <v>17.9</v>
      </c>
      <c r="K69" s="112">
        <v>15</v>
      </c>
      <c r="L69" s="112"/>
      <c r="M69" s="112"/>
      <c r="N69" s="112"/>
      <c r="O69" s="112"/>
      <c r="P69" s="112"/>
      <c r="Q69" s="112"/>
      <c r="R69" s="112"/>
      <c r="S69" s="113"/>
      <c r="T69" s="129">
        <f>U69-J69</f>
        <v>0</v>
      </c>
      <c r="U69" s="129">
        <v>17.9</v>
      </c>
      <c r="V69" s="129">
        <v>16.9</v>
      </c>
    </row>
    <row r="70" spans="1:22" s="7" customFormat="1" ht="15.75">
      <c r="A70" s="34" t="s">
        <v>20</v>
      </c>
      <c r="B70" s="5">
        <v>300</v>
      </c>
      <c r="C70" s="49" t="s">
        <v>13</v>
      </c>
      <c r="D70" s="153">
        <f aca="true" t="shared" si="46" ref="D70:I70">SUM(D71:D72)</f>
        <v>57</v>
      </c>
      <c r="E70" s="153">
        <f t="shared" si="46"/>
        <v>0</v>
      </c>
      <c r="F70" s="153">
        <f t="shared" si="46"/>
        <v>0</v>
      </c>
      <c r="G70" s="153">
        <f t="shared" si="46"/>
        <v>57</v>
      </c>
      <c r="H70" s="153">
        <f t="shared" si="46"/>
        <v>0</v>
      </c>
      <c r="I70" s="112">
        <f t="shared" si="46"/>
        <v>452</v>
      </c>
      <c r="J70" s="129">
        <f aca="true" t="shared" si="47" ref="J70:S70">SUM(J71:J72)</f>
        <v>0.2</v>
      </c>
      <c r="K70" s="112">
        <f t="shared" si="47"/>
        <v>20</v>
      </c>
      <c r="L70" s="112">
        <f t="shared" si="47"/>
        <v>0</v>
      </c>
      <c r="M70" s="112">
        <f t="shared" si="47"/>
        <v>15</v>
      </c>
      <c r="N70" s="112">
        <f>SUM(N71:N72)</f>
        <v>0</v>
      </c>
      <c r="O70" s="112">
        <f t="shared" si="47"/>
        <v>0</v>
      </c>
      <c r="P70" s="112">
        <f t="shared" si="47"/>
        <v>0</v>
      </c>
      <c r="Q70" s="112">
        <f t="shared" si="47"/>
        <v>0</v>
      </c>
      <c r="R70" s="112">
        <f>SUM(R71:R72)</f>
        <v>0</v>
      </c>
      <c r="S70" s="113">
        <f t="shared" si="47"/>
        <v>0</v>
      </c>
      <c r="T70" s="129">
        <f>SUM(T71:T72)</f>
        <v>-0.2</v>
      </c>
      <c r="U70" s="129">
        <f>SUM(U71:U72)</f>
        <v>0</v>
      </c>
      <c r="V70" s="129">
        <f>SUM(V71:V72)</f>
        <v>0</v>
      </c>
    </row>
    <row r="71" spans="1:22" s="10" customFormat="1" ht="17.25" customHeight="1">
      <c r="A71" s="32" t="s">
        <v>20</v>
      </c>
      <c r="B71" s="8">
        <v>310</v>
      </c>
      <c r="C71" s="48" t="s">
        <v>14</v>
      </c>
      <c r="D71" s="154">
        <v>0</v>
      </c>
      <c r="E71" s="161"/>
      <c r="F71" s="161"/>
      <c r="G71" s="183">
        <f>SUM(D71:F71)</f>
        <v>0</v>
      </c>
      <c r="H71" s="161"/>
      <c r="I71" s="114">
        <v>154</v>
      </c>
      <c r="J71" s="131">
        <v>0.1</v>
      </c>
      <c r="K71" s="114">
        <v>20</v>
      </c>
      <c r="L71" s="114"/>
      <c r="M71" s="114"/>
      <c r="N71" s="114"/>
      <c r="O71" s="114"/>
      <c r="P71" s="114"/>
      <c r="Q71" s="114"/>
      <c r="R71" s="114"/>
      <c r="S71" s="115"/>
      <c r="T71" s="131">
        <f>U71-J71</f>
        <v>-0.1</v>
      </c>
      <c r="U71" s="131">
        <v>0</v>
      </c>
      <c r="V71" s="131">
        <f>SUM(W71:AD71)</f>
        <v>0</v>
      </c>
    </row>
    <row r="72" spans="1:22" s="10" customFormat="1" ht="15.75">
      <c r="A72" s="32" t="s">
        <v>20</v>
      </c>
      <c r="B72" s="8">
        <v>340</v>
      </c>
      <c r="C72" s="48" t="s">
        <v>15</v>
      </c>
      <c r="D72" s="154">
        <v>57</v>
      </c>
      <c r="E72" s="161"/>
      <c r="F72" s="161"/>
      <c r="G72" s="183">
        <f>SUM(D72:F72)</f>
        <v>57</v>
      </c>
      <c r="H72" s="161"/>
      <c r="I72" s="114">
        <v>298</v>
      </c>
      <c r="J72" s="131">
        <v>0.1</v>
      </c>
      <c r="K72" s="114"/>
      <c r="L72" s="114"/>
      <c r="M72" s="114">
        <v>15</v>
      </c>
      <c r="N72" s="114"/>
      <c r="O72" s="114"/>
      <c r="P72" s="114"/>
      <c r="Q72" s="114"/>
      <c r="R72" s="114"/>
      <c r="S72" s="115"/>
      <c r="T72" s="131">
        <f>U72-J72</f>
        <v>-0.1</v>
      </c>
      <c r="U72" s="131">
        <v>0</v>
      </c>
      <c r="V72" s="131">
        <f>SUM(W72:AD72)</f>
        <v>0</v>
      </c>
    </row>
    <row r="73" spans="1:22" s="10" customFormat="1" ht="15.75">
      <c r="A73" s="33"/>
      <c r="B73" s="12"/>
      <c r="C73" s="11" t="s">
        <v>18</v>
      </c>
      <c r="D73" s="155">
        <f>SUM(D51,D59,D68,D69,D70,D66)</f>
        <v>3655</v>
      </c>
      <c r="E73" s="155">
        <f>SUM(E51,E59,E68,E69,E70,E66)</f>
        <v>356</v>
      </c>
      <c r="F73" s="155">
        <f>SUM(F51,F59,F68,F69,F70,F66)</f>
        <v>366</v>
      </c>
      <c r="G73" s="155">
        <f>SUM(G51,G59,G68,G69,G70,G66)</f>
        <v>4377</v>
      </c>
      <c r="H73" s="155">
        <f>SUM(H51,H59,H68,H69,H70)</f>
        <v>361</v>
      </c>
      <c r="I73" s="116">
        <f>SUM(I51,I59,I68,I69,I70)</f>
        <v>8678.3</v>
      </c>
      <c r="J73" s="108">
        <f aca="true" t="shared" si="48" ref="J73:S73">SUM(J51,J59,J68,J69,J70)</f>
        <v>5276.7</v>
      </c>
      <c r="K73" s="116">
        <f t="shared" si="48"/>
        <v>240.1</v>
      </c>
      <c r="L73" s="116">
        <f t="shared" si="48"/>
        <v>4366.900000000001</v>
      </c>
      <c r="M73" s="116">
        <f t="shared" si="48"/>
        <v>469.4</v>
      </c>
      <c r="N73" s="116">
        <f>SUM(N51,N59,N68,N69,N70)</f>
        <v>616.5999999999999</v>
      </c>
      <c r="O73" s="116">
        <f t="shared" si="48"/>
        <v>0</v>
      </c>
      <c r="P73" s="116">
        <f t="shared" si="48"/>
        <v>0</v>
      </c>
      <c r="Q73" s="116">
        <f t="shared" si="48"/>
        <v>0</v>
      </c>
      <c r="R73" s="116">
        <f>SUM(R51,R59,R68,R69,R70)</f>
        <v>0</v>
      </c>
      <c r="S73" s="117">
        <f t="shared" si="48"/>
        <v>0</v>
      </c>
      <c r="T73" s="108">
        <f>SUM(T51,T59,T68,T69,T70)</f>
        <v>130.70000000000002</v>
      </c>
      <c r="U73" s="108">
        <f>SUM(U51,U59,U68,U69,U70)</f>
        <v>5407.4</v>
      </c>
      <c r="V73" s="108">
        <f>SUM(V51,V59,V68,V69,V70)</f>
        <v>3873.9</v>
      </c>
    </row>
    <row r="74" spans="1:22" s="7" customFormat="1" ht="15.75" hidden="1">
      <c r="A74" s="34" t="s">
        <v>66</v>
      </c>
      <c r="B74" s="5">
        <v>210</v>
      </c>
      <c r="C74" s="49" t="s">
        <v>30</v>
      </c>
      <c r="D74" s="153">
        <f aca="true" t="shared" si="49" ref="D74:I74">SUM(D75:D77)</f>
        <v>0</v>
      </c>
      <c r="E74" s="153">
        <f t="shared" si="49"/>
        <v>0</v>
      </c>
      <c r="F74" s="153">
        <f t="shared" si="49"/>
        <v>0</v>
      </c>
      <c r="G74" s="153">
        <f t="shared" si="49"/>
        <v>0</v>
      </c>
      <c r="H74" s="153">
        <f t="shared" si="49"/>
        <v>0</v>
      </c>
      <c r="I74" s="153">
        <f t="shared" si="49"/>
        <v>0</v>
      </c>
      <c r="J74" s="108">
        <f aca="true" t="shared" si="50" ref="J74:S74">SUM(J75:J77)</f>
        <v>0</v>
      </c>
      <c r="K74" s="112">
        <f t="shared" si="50"/>
        <v>0</v>
      </c>
      <c r="L74" s="112">
        <f t="shared" si="50"/>
        <v>0</v>
      </c>
      <c r="M74" s="112"/>
      <c r="N74" s="112">
        <f>SUM(N75:N77)</f>
        <v>0</v>
      </c>
      <c r="O74" s="112">
        <f t="shared" si="50"/>
        <v>0</v>
      </c>
      <c r="P74" s="112">
        <f t="shared" si="50"/>
        <v>0</v>
      </c>
      <c r="Q74" s="112">
        <f t="shared" si="50"/>
        <v>0</v>
      </c>
      <c r="R74" s="112">
        <f>SUM(R75:R77)</f>
        <v>0</v>
      </c>
      <c r="S74" s="113">
        <f t="shared" si="50"/>
        <v>0</v>
      </c>
      <c r="T74" s="108">
        <f>SUM(T75:T77)</f>
        <v>0</v>
      </c>
      <c r="U74" s="108">
        <f>SUM(U75:U77)</f>
        <v>0</v>
      </c>
      <c r="V74" s="108">
        <f>SUM(V75:V77)</f>
        <v>0</v>
      </c>
    </row>
    <row r="75" spans="1:22" s="10" customFormat="1" ht="15.75" hidden="1">
      <c r="A75" s="32" t="s">
        <v>66</v>
      </c>
      <c r="B75" s="8">
        <v>211</v>
      </c>
      <c r="C75" s="48" t="s">
        <v>1</v>
      </c>
      <c r="D75" s="154"/>
      <c r="E75" s="154"/>
      <c r="F75" s="154"/>
      <c r="G75" s="154"/>
      <c r="H75" s="154"/>
      <c r="I75" s="154"/>
      <c r="J75" s="109"/>
      <c r="K75" s="114"/>
      <c r="L75" s="114"/>
      <c r="M75" s="114"/>
      <c r="N75" s="114"/>
      <c r="O75" s="114"/>
      <c r="P75" s="114"/>
      <c r="Q75" s="114"/>
      <c r="R75" s="114"/>
      <c r="S75" s="115"/>
      <c r="T75" s="109"/>
      <c r="U75" s="109"/>
      <c r="V75" s="109"/>
    </row>
    <row r="76" spans="1:22" s="10" customFormat="1" ht="15.75" hidden="1">
      <c r="A76" s="32" t="s">
        <v>66</v>
      </c>
      <c r="B76" s="8">
        <v>212</v>
      </c>
      <c r="C76" s="48" t="s">
        <v>2</v>
      </c>
      <c r="D76" s="154"/>
      <c r="E76" s="154"/>
      <c r="F76" s="154"/>
      <c r="G76" s="154"/>
      <c r="H76" s="154"/>
      <c r="I76" s="154"/>
      <c r="J76" s="109"/>
      <c r="K76" s="114"/>
      <c r="L76" s="114"/>
      <c r="M76" s="114"/>
      <c r="N76" s="114"/>
      <c r="O76" s="114"/>
      <c r="P76" s="114"/>
      <c r="Q76" s="114"/>
      <c r="R76" s="114"/>
      <c r="S76" s="115"/>
      <c r="T76" s="109"/>
      <c r="U76" s="109"/>
      <c r="V76" s="109"/>
    </row>
    <row r="77" spans="1:22" s="10" customFormat="1" ht="15.75" hidden="1">
      <c r="A77" s="32" t="s">
        <v>66</v>
      </c>
      <c r="B77" s="8">
        <v>213</v>
      </c>
      <c r="C77" s="48" t="s">
        <v>3</v>
      </c>
      <c r="D77" s="154"/>
      <c r="E77" s="154"/>
      <c r="F77" s="154"/>
      <c r="G77" s="154"/>
      <c r="H77" s="154"/>
      <c r="I77" s="154"/>
      <c r="J77" s="109"/>
      <c r="K77" s="114"/>
      <c r="L77" s="114"/>
      <c r="M77" s="114"/>
      <c r="N77" s="114"/>
      <c r="O77" s="114"/>
      <c r="P77" s="114"/>
      <c r="Q77" s="114"/>
      <c r="R77" s="114"/>
      <c r="S77" s="115"/>
      <c r="T77" s="109"/>
      <c r="U77" s="109"/>
      <c r="V77" s="109"/>
    </row>
    <row r="78" spans="1:22" s="7" customFormat="1" ht="15.75" hidden="1">
      <c r="A78" s="34" t="s">
        <v>66</v>
      </c>
      <c r="B78" s="5">
        <v>220</v>
      </c>
      <c r="C78" s="49" t="s">
        <v>4</v>
      </c>
      <c r="D78" s="153">
        <f aca="true" t="shared" si="51" ref="D78:I78">SUM(D79:D84)</f>
        <v>0</v>
      </c>
      <c r="E78" s="153">
        <f t="shared" si="51"/>
        <v>0</v>
      </c>
      <c r="F78" s="153">
        <f t="shared" si="51"/>
        <v>0</v>
      </c>
      <c r="G78" s="153">
        <f t="shared" si="51"/>
        <v>0</v>
      </c>
      <c r="H78" s="153">
        <f t="shared" si="51"/>
        <v>0</v>
      </c>
      <c r="I78" s="153">
        <f t="shared" si="51"/>
        <v>0</v>
      </c>
      <c r="J78" s="108">
        <f aca="true" t="shared" si="52" ref="J78:S78">SUM(J79:J84)</f>
        <v>0</v>
      </c>
      <c r="K78" s="112">
        <f t="shared" si="52"/>
        <v>0</v>
      </c>
      <c r="L78" s="112">
        <f t="shared" si="52"/>
        <v>0</v>
      </c>
      <c r="M78" s="112"/>
      <c r="N78" s="112">
        <f>SUM(N79:N84)</f>
        <v>0</v>
      </c>
      <c r="O78" s="112">
        <f t="shared" si="52"/>
        <v>0</v>
      </c>
      <c r="P78" s="112">
        <f t="shared" si="52"/>
        <v>0</v>
      </c>
      <c r="Q78" s="112">
        <f t="shared" si="52"/>
        <v>0</v>
      </c>
      <c r="R78" s="112">
        <f>SUM(R79:R84)</f>
        <v>0</v>
      </c>
      <c r="S78" s="113">
        <f t="shared" si="52"/>
        <v>0</v>
      </c>
      <c r="T78" s="108">
        <f>SUM(T79:T84)</f>
        <v>0</v>
      </c>
      <c r="U78" s="108">
        <f>SUM(U79:U84)</f>
        <v>0</v>
      </c>
      <c r="V78" s="108">
        <f>SUM(V79:V84)</f>
        <v>0</v>
      </c>
    </row>
    <row r="79" spans="1:22" s="10" customFormat="1" ht="15.75" hidden="1">
      <c r="A79" s="32" t="s">
        <v>66</v>
      </c>
      <c r="B79" s="8">
        <v>221</v>
      </c>
      <c r="C79" s="48" t="s">
        <v>5</v>
      </c>
      <c r="D79" s="154"/>
      <c r="E79" s="154"/>
      <c r="F79" s="154"/>
      <c r="G79" s="154"/>
      <c r="H79" s="154"/>
      <c r="I79" s="154"/>
      <c r="J79" s="109"/>
      <c r="K79" s="114"/>
      <c r="L79" s="114"/>
      <c r="M79" s="114"/>
      <c r="N79" s="114"/>
      <c r="O79" s="114"/>
      <c r="P79" s="114"/>
      <c r="Q79" s="114"/>
      <c r="R79" s="114"/>
      <c r="S79" s="115"/>
      <c r="T79" s="109"/>
      <c r="U79" s="109"/>
      <c r="V79" s="109"/>
    </row>
    <row r="80" spans="1:22" s="10" customFormat="1" ht="15.75" hidden="1">
      <c r="A80" s="32" t="s">
        <v>66</v>
      </c>
      <c r="B80" s="8">
        <v>222</v>
      </c>
      <c r="C80" s="48" t="s">
        <v>6</v>
      </c>
      <c r="D80" s="154"/>
      <c r="E80" s="154"/>
      <c r="F80" s="154"/>
      <c r="G80" s="154"/>
      <c r="H80" s="154"/>
      <c r="I80" s="154"/>
      <c r="J80" s="109"/>
      <c r="K80" s="114"/>
      <c r="L80" s="114"/>
      <c r="M80" s="114"/>
      <c r="N80" s="114"/>
      <c r="O80" s="114"/>
      <c r="P80" s="114"/>
      <c r="Q80" s="114"/>
      <c r="R80" s="114"/>
      <c r="S80" s="115"/>
      <c r="T80" s="109"/>
      <c r="U80" s="109"/>
      <c r="V80" s="109"/>
    </row>
    <row r="81" spans="1:22" s="10" customFormat="1" ht="15.75" hidden="1">
      <c r="A81" s="32" t="s">
        <v>66</v>
      </c>
      <c r="B81" s="8">
        <v>223</v>
      </c>
      <c r="C81" s="48" t="s">
        <v>7</v>
      </c>
      <c r="D81" s="154"/>
      <c r="E81" s="154"/>
      <c r="F81" s="154"/>
      <c r="G81" s="154"/>
      <c r="H81" s="154"/>
      <c r="I81" s="154"/>
      <c r="J81" s="109"/>
      <c r="K81" s="114"/>
      <c r="L81" s="114"/>
      <c r="M81" s="114"/>
      <c r="N81" s="114"/>
      <c r="O81" s="114"/>
      <c r="P81" s="114"/>
      <c r="Q81" s="114"/>
      <c r="R81" s="114"/>
      <c r="S81" s="115"/>
      <c r="T81" s="109"/>
      <c r="U81" s="109"/>
      <c r="V81" s="109"/>
    </row>
    <row r="82" spans="1:22" s="10" customFormat="1" ht="15.75" hidden="1">
      <c r="A82" s="32" t="s">
        <v>66</v>
      </c>
      <c r="B82" s="8">
        <v>224</v>
      </c>
      <c r="C82" s="48" t="s">
        <v>8</v>
      </c>
      <c r="D82" s="154"/>
      <c r="E82" s="154"/>
      <c r="F82" s="154"/>
      <c r="G82" s="154"/>
      <c r="H82" s="154"/>
      <c r="I82" s="154"/>
      <c r="J82" s="109"/>
      <c r="K82" s="114"/>
      <c r="L82" s="114"/>
      <c r="M82" s="114"/>
      <c r="N82" s="114"/>
      <c r="O82" s="114"/>
      <c r="P82" s="114"/>
      <c r="Q82" s="114"/>
      <c r="R82" s="114"/>
      <c r="S82" s="115"/>
      <c r="T82" s="109"/>
      <c r="U82" s="109"/>
      <c r="V82" s="109"/>
    </row>
    <row r="83" spans="1:22" s="10" customFormat="1" ht="15.75" hidden="1">
      <c r="A83" s="32" t="s">
        <v>66</v>
      </c>
      <c r="B83" s="8">
        <v>225</v>
      </c>
      <c r="C83" s="48" t="s">
        <v>9</v>
      </c>
      <c r="D83" s="154"/>
      <c r="E83" s="154"/>
      <c r="F83" s="154"/>
      <c r="G83" s="154"/>
      <c r="H83" s="154"/>
      <c r="I83" s="154"/>
      <c r="J83" s="109"/>
      <c r="K83" s="114"/>
      <c r="L83" s="114"/>
      <c r="M83" s="114"/>
      <c r="N83" s="114"/>
      <c r="O83" s="114"/>
      <c r="P83" s="114"/>
      <c r="Q83" s="114"/>
      <c r="R83" s="114"/>
      <c r="S83" s="115"/>
      <c r="T83" s="109"/>
      <c r="U83" s="109"/>
      <c r="V83" s="109"/>
    </row>
    <row r="84" spans="1:22" s="10" customFormat="1" ht="15.75" hidden="1">
      <c r="A84" s="32" t="s">
        <v>66</v>
      </c>
      <c r="B84" s="8">
        <v>226</v>
      </c>
      <c r="C84" s="48" t="s">
        <v>10</v>
      </c>
      <c r="D84" s="154"/>
      <c r="E84" s="154"/>
      <c r="F84" s="154"/>
      <c r="G84" s="154"/>
      <c r="H84" s="154"/>
      <c r="I84" s="154"/>
      <c r="J84" s="109"/>
      <c r="K84" s="114"/>
      <c r="L84" s="114"/>
      <c r="M84" s="114"/>
      <c r="N84" s="114"/>
      <c r="O84" s="114"/>
      <c r="P84" s="114"/>
      <c r="Q84" s="114"/>
      <c r="R84" s="114"/>
      <c r="S84" s="115"/>
      <c r="T84" s="109"/>
      <c r="U84" s="109"/>
      <c r="V84" s="109"/>
    </row>
    <row r="85" spans="1:22" s="70" customFormat="1" ht="30" customHeight="1">
      <c r="A85" s="32" t="s">
        <v>66</v>
      </c>
      <c r="B85" s="8">
        <v>251</v>
      </c>
      <c r="C85" s="48" t="s">
        <v>42</v>
      </c>
      <c r="D85" s="154">
        <v>225</v>
      </c>
      <c r="E85" s="161"/>
      <c r="F85" s="161"/>
      <c r="G85" s="183">
        <f>SUM(D85:F85)</f>
        <v>225</v>
      </c>
      <c r="H85" s="161"/>
      <c r="I85" s="114">
        <v>319.5</v>
      </c>
      <c r="J85" s="131">
        <f>SUM(K85:S85)</f>
        <v>319.5</v>
      </c>
      <c r="K85" s="114"/>
      <c r="L85" s="114">
        <v>159.7</v>
      </c>
      <c r="M85" s="114">
        <v>159.8</v>
      </c>
      <c r="N85" s="121"/>
      <c r="O85" s="114"/>
      <c r="P85" s="114"/>
      <c r="Q85" s="121"/>
      <c r="R85" s="121"/>
      <c r="S85" s="122"/>
      <c r="T85" s="131">
        <f>U85-J85</f>
        <v>0</v>
      </c>
      <c r="U85" s="131">
        <v>319.5</v>
      </c>
      <c r="V85" s="131">
        <v>155.5</v>
      </c>
    </row>
    <row r="86" spans="1:22" s="70" customFormat="1" ht="18" customHeight="1" hidden="1">
      <c r="A86" s="32" t="s">
        <v>66</v>
      </c>
      <c r="B86" s="8">
        <v>251</v>
      </c>
      <c r="C86" s="48" t="s">
        <v>42</v>
      </c>
      <c r="D86" s="154"/>
      <c r="E86" s="161"/>
      <c r="F86" s="161"/>
      <c r="G86" s="183">
        <v>0</v>
      </c>
      <c r="H86" s="161"/>
      <c r="I86" s="114"/>
      <c r="J86" s="109">
        <f>SUM(K86:S86)</f>
        <v>0</v>
      </c>
      <c r="K86" s="114"/>
      <c r="L86" s="121"/>
      <c r="M86" s="121"/>
      <c r="N86" s="121"/>
      <c r="O86" s="114"/>
      <c r="P86" s="114"/>
      <c r="Q86" s="121"/>
      <c r="R86" s="121"/>
      <c r="S86" s="122"/>
      <c r="T86" s="109">
        <f>SUM(U86:AB86)</f>
        <v>0</v>
      </c>
      <c r="U86" s="109">
        <f>SUM(W86:AC86)</f>
        <v>0</v>
      </c>
      <c r="V86" s="109">
        <f>SUM(W86:AD86)</f>
        <v>0</v>
      </c>
    </row>
    <row r="87" spans="1:22" s="7" customFormat="1" ht="15.75" hidden="1">
      <c r="A87" s="34" t="s">
        <v>66</v>
      </c>
      <c r="B87" s="5">
        <v>262</v>
      </c>
      <c r="C87" s="49" t="s">
        <v>36</v>
      </c>
      <c r="D87" s="153">
        <v>0</v>
      </c>
      <c r="E87" s="162">
        <v>0</v>
      </c>
      <c r="F87" s="162">
        <v>0</v>
      </c>
      <c r="G87" s="153">
        <v>0</v>
      </c>
      <c r="H87" s="162">
        <v>0</v>
      </c>
      <c r="I87" s="112">
        <v>0</v>
      </c>
      <c r="J87" s="108">
        <v>0</v>
      </c>
      <c r="K87" s="112">
        <v>0</v>
      </c>
      <c r="L87" s="112">
        <v>0</v>
      </c>
      <c r="M87" s="112"/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3">
        <v>0</v>
      </c>
      <c r="T87" s="108">
        <v>0</v>
      </c>
      <c r="U87" s="108">
        <v>0</v>
      </c>
      <c r="V87" s="108">
        <v>0</v>
      </c>
    </row>
    <row r="88" spans="1:22" s="7" customFormat="1" ht="31.5" hidden="1">
      <c r="A88" s="34" t="s">
        <v>66</v>
      </c>
      <c r="B88" s="5">
        <v>263</v>
      </c>
      <c r="C88" s="49" t="s">
        <v>44</v>
      </c>
      <c r="D88" s="153">
        <v>0</v>
      </c>
      <c r="E88" s="162">
        <v>0</v>
      </c>
      <c r="F88" s="162">
        <v>0</v>
      </c>
      <c r="G88" s="153">
        <v>0</v>
      </c>
      <c r="H88" s="162">
        <v>0</v>
      </c>
      <c r="I88" s="112">
        <v>0</v>
      </c>
      <c r="J88" s="108">
        <v>0</v>
      </c>
      <c r="K88" s="112">
        <v>0</v>
      </c>
      <c r="L88" s="112">
        <v>0</v>
      </c>
      <c r="M88" s="112"/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3">
        <v>0</v>
      </c>
      <c r="T88" s="108">
        <v>0</v>
      </c>
      <c r="U88" s="108">
        <v>0</v>
      </c>
      <c r="V88" s="108">
        <v>0</v>
      </c>
    </row>
    <row r="89" spans="1:22" s="7" customFormat="1" ht="15.75" hidden="1">
      <c r="A89" s="34" t="s">
        <v>66</v>
      </c>
      <c r="B89" s="5">
        <v>290</v>
      </c>
      <c r="C89" s="49" t="s">
        <v>12</v>
      </c>
      <c r="D89" s="164">
        <v>0</v>
      </c>
      <c r="E89" s="163">
        <v>0</v>
      </c>
      <c r="F89" s="163">
        <v>0</v>
      </c>
      <c r="G89" s="164">
        <v>0</v>
      </c>
      <c r="H89" s="163">
        <v>0</v>
      </c>
      <c r="I89" s="112">
        <v>0</v>
      </c>
      <c r="J89" s="108">
        <v>0</v>
      </c>
      <c r="K89" s="112">
        <v>0</v>
      </c>
      <c r="L89" s="112">
        <v>0</v>
      </c>
      <c r="M89" s="112"/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3">
        <v>0</v>
      </c>
      <c r="T89" s="108">
        <v>0</v>
      </c>
      <c r="U89" s="108">
        <v>0</v>
      </c>
      <c r="V89" s="108">
        <v>0</v>
      </c>
    </row>
    <row r="90" spans="1:22" s="7" customFormat="1" ht="15.75" hidden="1">
      <c r="A90" s="34" t="s">
        <v>66</v>
      </c>
      <c r="B90" s="5">
        <v>300</v>
      </c>
      <c r="C90" s="49" t="s">
        <v>13</v>
      </c>
      <c r="D90" s="153">
        <f aca="true" t="shared" si="53" ref="D90:I90">SUM(D91:D92)</f>
        <v>0</v>
      </c>
      <c r="E90" s="162">
        <f t="shared" si="53"/>
        <v>0</v>
      </c>
      <c r="F90" s="162">
        <f t="shared" si="53"/>
        <v>0</v>
      </c>
      <c r="G90" s="153">
        <f t="shared" si="53"/>
        <v>0</v>
      </c>
      <c r="H90" s="162">
        <f t="shared" si="53"/>
        <v>0</v>
      </c>
      <c r="I90" s="112">
        <f t="shared" si="53"/>
        <v>0</v>
      </c>
      <c r="J90" s="108">
        <f aca="true" t="shared" si="54" ref="J90:S90">SUM(J91:J92)</f>
        <v>0</v>
      </c>
      <c r="K90" s="112">
        <f t="shared" si="54"/>
        <v>0</v>
      </c>
      <c r="L90" s="112">
        <f t="shared" si="54"/>
        <v>0</v>
      </c>
      <c r="M90" s="112"/>
      <c r="N90" s="112">
        <f>SUM(N91:N92)</f>
        <v>0</v>
      </c>
      <c r="O90" s="112">
        <f t="shared" si="54"/>
        <v>0</v>
      </c>
      <c r="P90" s="112">
        <f t="shared" si="54"/>
        <v>0</v>
      </c>
      <c r="Q90" s="112">
        <f t="shared" si="54"/>
        <v>0</v>
      </c>
      <c r="R90" s="112">
        <f>SUM(R91:R92)</f>
        <v>0</v>
      </c>
      <c r="S90" s="113">
        <f t="shared" si="54"/>
        <v>0</v>
      </c>
      <c r="T90" s="108">
        <f>SUM(T91:T92)</f>
        <v>0</v>
      </c>
      <c r="U90" s="108">
        <f>SUM(U91:U92)</f>
        <v>0</v>
      </c>
      <c r="V90" s="108">
        <f>SUM(V91:V92)</f>
        <v>0</v>
      </c>
    </row>
    <row r="91" spans="1:22" s="10" customFormat="1" ht="15.75" hidden="1">
      <c r="A91" s="32" t="s">
        <v>66</v>
      </c>
      <c r="B91" s="8">
        <v>310</v>
      </c>
      <c r="C91" s="48" t="s">
        <v>14</v>
      </c>
      <c r="D91" s="154"/>
      <c r="E91" s="161"/>
      <c r="F91" s="161"/>
      <c r="G91" s="154"/>
      <c r="H91" s="161"/>
      <c r="I91" s="114"/>
      <c r="J91" s="109"/>
      <c r="K91" s="114"/>
      <c r="L91" s="114"/>
      <c r="M91" s="114"/>
      <c r="N91" s="114"/>
      <c r="O91" s="114"/>
      <c r="P91" s="114"/>
      <c r="Q91" s="114"/>
      <c r="R91" s="114"/>
      <c r="S91" s="115"/>
      <c r="T91" s="109"/>
      <c r="U91" s="109"/>
      <c r="V91" s="109"/>
    </row>
    <row r="92" spans="1:22" s="10" customFormat="1" ht="15.75" hidden="1">
      <c r="A92" s="32" t="s">
        <v>66</v>
      </c>
      <c r="B92" s="8">
        <v>340</v>
      </c>
      <c r="C92" s="48" t="s">
        <v>15</v>
      </c>
      <c r="D92" s="154"/>
      <c r="E92" s="161"/>
      <c r="F92" s="161"/>
      <c r="G92" s="154"/>
      <c r="H92" s="161"/>
      <c r="I92" s="114"/>
      <c r="J92" s="109"/>
      <c r="K92" s="114"/>
      <c r="L92" s="114"/>
      <c r="M92" s="114"/>
      <c r="N92" s="114"/>
      <c r="O92" s="114"/>
      <c r="P92" s="114"/>
      <c r="Q92" s="114"/>
      <c r="R92" s="114"/>
      <c r="S92" s="115"/>
      <c r="T92" s="109"/>
      <c r="U92" s="109"/>
      <c r="V92" s="109"/>
    </row>
    <row r="93" spans="1:22" s="10" customFormat="1" ht="15.75">
      <c r="A93" s="33"/>
      <c r="B93" s="12"/>
      <c r="C93" s="11" t="s">
        <v>18</v>
      </c>
      <c r="D93" s="155">
        <f aca="true" t="shared" si="55" ref="D93:I93">SUM(D85:D92)</f>
        <v>225</v>
      </c>
      <c r="E93" s="155">
        <f t="shared" si="55"/>
        <v>0</v>
      </c>
      <c r="F93" s="155">
        <f t="shared" si="55"/>
        <v>0</v>
      </c>
      <c r="G93" s="155">
        <f t="shared" si="55"/>
        <v>225</v>
      </c>
      <c r="H93" s="155">
        <f t="shared" si="55"/>
        <v>0</v>
      </c>
      <c r="I93" s="116">
        <f t="shared" si="55"/>
        <v>319.5</v>
      </c>
      <c r="J93" s="108">
        <f>SUM(J85:J86)</f>
        <v>319.5</v>
      </c>
      <c r="K93" s="108">
        <f aca="true" t="shared" si="56" ref="K93:S93">SUM(K85:K86)</f>
        <v>0</v>
      </c>
      <c r="L93" s="108">
        <f t="shared" si="56"/>
        <v>159.7</v>
      </c>
      <c r="M93" s="108">
        <f t="shared" si="56"/>
        <v>159.8</v>
      </c>
      <c r="N93" s="108">
        <f t="shared" si="56"/>
        <v>0</v>
      </c>
      <c r="O93" s="108">
        <f t="shared" si="56"/>
        <v>0</v>
      </c>
      <c r="P93" s="108">
        <f t="shared" si="56"/>
        <v>0</v>
      </c>
      <c r="Q93" s="108">
        <f t="shared" si="56"/>
        <v>0</v>
      </c>
      <c r="R93" s="108">
        <f t="shared" si="56"/>
        <v>0</v>
      </c>
      <c r="S93" s="108">
        <f t="shared" si="56"/>
        <v>0</v>
      </c>
      <c r="T93" s="108">
        <f>SUM(T85:T86)</f>
        <v>0</v>
      </c>
      <c r="U93" s="108">
        <f>SUM(U85:U86)</f>
        <v>319.5</v>
      </c>
      <c r="V93" s="108">
        <f>SUM(V85:V86)</f>
        <v>155.5</v>
      </c>
    </row>
    <row r="94" spans="1:22" s="13" customFormat="1" ht="15.75" hidden="1">
      <c r="A94" s="35" t="s">
        <v>78</v>
      </c>
      <c r="B94" s="16">
        <v>290</v>
      </c>
      <c r="C94" s="17" t="s">
        <v>79</v>
      </c>
      <c r="D94" s="165">
        <v>0</v>
      </c>
      <c r="E94" s="165"/>
      <c r="F94" s="165"/>
      <c r="G94" s="212">
        <f>SUM(D94:F94)</f>
        <v>0</v>
      </c>
      <c r="H94" s="165">
        <v>0</v>
      </c>
      <c r="I94" s="21">
        <v>0</v>
      </c>
      <c r="J94" s="123">
        <f aca="true" t="shared" si="57" ref="J94:J99">SUM(K94:S94)</f>
        <v>0</v>
      </c>
      <c r="K94" s="123"/>
      <c r="L94" s="123"/>
      <c r="M94" s="123"/>
      <c r="N94" s="123"/>
      <c r="O94" s="123"/>
      <c r="P94" s="123"/>
      <c r="Q94" s="123"/>
      <c r="R94" s="123"/>
      <c r="S94" s="124"/>
      <c r="T94" s="127">
        <f aca="true" t="shared" si="58" ref="T94:T99">U94-J94</f>
        <v>0</v>
      </c>
      <c r="U94" s="123">
        <f>SUM(W94:AC94)</f>
        <v>0</v>
      </c>
      <c r="V94" s="123">
        <f aca="true" t="shared" si="59" ref="V94:V99">SUM(W94:AD94)</f>
        <v>0</v>
      </c>
    </row>
    <row r="95" spans="1:22" s="13" customFormat="1" ht="15.75" hidden="1">
      <c r="A95" s="35" t="s">
        <v>24</v>
      </c>
      <c r="B95" s="16">
        <v>231</v>
      </c>
      <c r="C95" s="17" t="s">
        <v>25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21">
        <v>0</v>
      </c>
      <c r="J95" s="123">
        <f t="shared" si="57"/>
        <v>0</v>
      </c>
      <c r="K95" s="123"/>
      <c r="L95" s="123"/>
      <c r="M95" s="123"/>
      <c r="N95" s="123"/>
      <c r="O95" s="123"/>
      <c r="P95" s="123"/>
      <c r="Q95" s="123"/>
      <c r="R95" s="123"/>
      <c r="S95" s="124"/>
      <c r="T95" s="127">
        <f t="shared" si="58"/>
        <v>0</v>
      </c>
      <c r="U95" s="123">
        <f>SUM(W95:AC95)</f>
        <v>0</v>
      </c>
      <c r="V95" s="123">
        <f t="shared" si="59"/>
        <v>0</v>
      </c>
    </row>
    <row r="96" spans="1:22" s="13" customFormat="1" ht="15.75">
      <c r="A96" s="35" t="s">
        <v>24</v>
      </c>
      <c r="B96" s="16">
        <v>290</v>
      </c>
      <c r="C96" s="17" t="s">
        <v>26</v>
      </c>
      <c r="D96" s="165">
        <v>0</v>
      </c>
      <c r="E96" s="166">
        <v>0</v>
      </c>
      <c r="F96" s="166">
        <v>0</v>
      </c>
      <c r="G96" s="212">
        <f>SUM(D96:F96)</f>
        <v>0</v>
      </c>
      <c r="H96" s="166">
        <v>0</v>
      </c>
      <c r="I96" s="123">
        <v>10</v>
      </c>
      <c r="J96" s="123">
        <f t="shared" si="57"/>
        <v>10</v>
      </c>
      <c r="K96" s="123">
        <v>10</v>
      </c>
      <c r="L96" s="123"/>
      <c r="M96" s="123"/>
      <c r="N96" s="123"/>
      <c r="O96" s="123"/>
      <c r="P96" s="123"/>
      <c r="Q96" s="123"/>
      <c r="R96" s="123"/>
      <c r="S96" s="124"/>
      <c r="T96" s="127">
        <f t="shared" si="58"/>
        <v>0</v>
      </c>
      <c r="U96" s="123">
        <v>10</v>
      </c>
      <c r="V96" s="123">
        <f t="shared" si="59"/>
        <v>0</v>
      </c>
    </row>
    <row r="97" spans="1:22" s="13" customFormat="1" ht="15.75">
      <c r="A97" s="35" t="s">
        <v>96</v>
      </c>
      <c r="B97" s="16">
        <v>226</v>
      </c>
      <c r="C97" s="17" t="s">
        <v>27</v>
      </c>
      <c r="D97" s="165">
        <v>6</v>
      </c>
      <c r="E97" s="166">
        <v>0</v>
      </c>
      <c r="F97" s="166">
        <v>0</v>
      </c>
      <c r="G97" s="165">
        <v>0</v>
      </c>
      <c r="H97" s="166">
        <v>0</v>
      </c>
      <c r="I97" s="123">
        <v>80</v>
      </c>
      <c r="J97" s="123">
        <f t="shared" si="57"/>
        <v>10</v>
      </c>
      <c r="K97" s="123">
        <v>10</v>
      </c>
      <c r="L97" s="123"/>
      <c r="M97" s="123"/>
      <c r="N97" s="123"/>
      <c r="O97" s="123"/>
      <c r="P97" s="123"/>
      <c r="Q97" s="123"/>
      <c r="R97" s="123"/>
      <c r="S97" s="124"/>
      <c r="T97" s="127">
        <f t="shared" si="58"/>
        <v>-10</v>
      </c>
      <c r="U97" s="123">
        <v>0</v>
      </c>
      <c r="V97" s="123">
        <f t="shared" si="59"/>
        <v>0</v>
      </c>
    </row>
    <row r="98" spans="1:22" s="13" customFormat="1" ht="15.75">
      <c r="A98" s="35" t="s">
        <v>96</v>
      </c>
      <c r="B98" s="16">
        <v>290</v>
      </c>
      <c r="C98" s="17" t="s">
        <v>27</v>
      </c>
      <c r="D98" s="165">
        <v>3</v>
      </c>
      <c r="E98" s="166">
        <v>0</v>
      </c>
      <c r="F98" s="166">
        <v>0</v>
      </c>
      <c r="G98" s="165">
        <v>0</v>
      </c>
      <c r="H98" s="166">
        <v>0</v>
      </c>
      <c r="I98" s="123">
        <v>20</v>
      </c>
      <c r="J98" s="123">
        <v>20.2</v>
      </c>
      <c r="K98" s="123">
        <v>5</v>
      </c>
      <c r="L98" s="123"/>
      <c r="M98" s="123"/>
      <c r="N98" s="123"/>
      <c r="O98" s="123"/>
      <c r="P98" s="123"/>
      <c r="Q98" s="123"/>
      <c r="R98" s="123"/>
      <c r="S98" s="124"/>
      <c r="T98" s="127">
        <f t="shared" si="58"/>
        <v>0</v>
      </c>
      <c r="U98" s="123">
        <v>20.2</v>
      </c>
      <c r="V98" s="123">
        <v>20.2</v>
      </c>
    </row>
    <row r="99" spans="1:22" s="13" customFormat="1" ht="15.75">
      <c r="A99" s="35" t="s">
        <v>96</v>
      </c>
      <c r="B99" s="16">
        <v>340</v>
      </c>
      <c r="C99" s="17" t="s">
        <v>27</v>
      </c>
      <c r="D99" s="165"/>
      <c r="E99" s="166"/>
      <c r="F99" s="166"/>
      <c r="G99" s="165"/>
      <c r="H99" s="166"/>
      <c r="I99" s="123">
        <v>0.7</v>
      </c>
      <c r="J99" s="123">
        <f t="shared" si="57"/>
        <v>0.7</v>
      </c>
      <c r="K99" s="123"/>
      <c r="L99" s="123"/>
      <c r="M99" s="123"/>
      <c r="N99" s="123"/>
      <c r="O99" s="123"/>
      <c r="P99" s="123">
        <v>0.7</v>
      </c>
      <c r="Q99" s="123"/>
      <c r="R99" s="123"/>
      <c r="S99" s="124"/>
      <c r="T99" s="127">
        <f t="shared" si="58"/>
        <v>0</v>
      </c>
      <c r="U99" s="123">
        <v>0.7</v>
      </c>
      <c r="V99" s="123">
        <f t="shared" si="59"/>
        <v>0</v>
      </c>
    </row>
    <row r="100" spans="1:22" s="23" customFormat="1" ht="18.75">
      <c r="A100" s="247" t="s">
        <v>28</v>
      </c>
      <c r="B100" s="248"/>
      <c r="C100" s="248"/>
      <c r="D100" s="167">
        <f>SUM(D33,D50,D73,D95,D96,D98,D97,D93,D94)</f>
        <v>4921</v>
      </c>
      <c r="E100" s="167">
        <f>SUM(E33,E50,E73,E95,E96,E98,E97,E93,E94)</f>
        <v>493</v>
      </c>
      <c r="F100" s="167">
        <f>SUM(F33,F50,F73,F95,F96,F98,F97,F93,F94)</f>
        <v>503</v>
      </c>
      <c r="G100" s="167">
        <f>SUM(G33,G50,G73,G95,G96,G98,G97,G93,G94)</f>
        <v>5908</v>
      </c>
      <c r="H100" s="167">
        <f>SUM(H33,H50,H73,H95,H96,H98,H97,H93,H94)</f>
        <v>361</v>
      </c>
      <c r="I100" s="125">
        <f>SUM(I33,I50,I73,I95,I96,I98,I97,I93,I94)+I99</f>
        <v>10828.2</v>
      </c>
      <c r="J100" s="110">
        <f>SUM(J33,J50,J73,J95,J96,J98,J97,J93,J94)+J99</f>
        <v>7451.099999999999</v>
      </c>
      <c r="K100" s="110">
        <f aca="true" t="shared" si="60" ref="K100:S100">SUM(K33,K50,K73,K95,K96,K98,K97,K93,K94)+K99</f>
        <v>267.1</v>
      </c>
      <c r="L100" s="110">
        <f t="shared" si="60"/>
        <v>5195.3</v>
      </c>
      <c r="M100" s="110">
        <f t="shared" si="60"/>
        <v>1219.3999999999999</v>
      </c>
      <c r="N100" s="110">
        <f t="shared" si="60"/>
        <v>676.9999999999999</v>
      </c>
      <c r="O100" s="110">
        <f t="shared" si="60"/>
        <v>0</v>
      </c>
      <c r="P100" s="110">
        <f t="shared" si="60"/>
        <v>0.7</v>
      </c>
      <c r="Q100" s="110">
        <f t="shared" si="60"/>
        <v>0</v>
      </c>
      <c r="R100" s="110">
        <f t="shared" si="60"/>
        <v>0</v>
      </c>
      <c r="S100" s="110">
        <f t="shared" si="60"/>
        <v>0</v>
      </c>
      <c r="T100" s="110">
        <f>SUM(T33,T50,T73,T95,T96,T98,T97,T93,T94)+T99</f>
        <v>170.70000000000002</v>
      </c>
      <c r="U100" s="110">
        <f>SUM(U33,U50,U73,U95,U96,U98,U97,U93,U94)+U99</f>
        <v>7621.799999999999</v>
      </c>
      <c r="V100" s="110">
        <f>SUM(V33,V50,V73,V95,V96,V98,V97,V93,V94)+V99</f>
        <v>5573.099999999999</v>
      </c>
    </row>
    <row r="101" spans="1:22" s="10" customFormat="1" ht="21.75" customHeight="1">
      <c r="A101" s="28" t="s">
        <v>22</v>
      </c>
      <c r="B101" s="14"/>
      <c r="C101" s="15"/>
      <c r="D101" s="213"/>
      <c r="E101" s="213"/>
      <c r="F101" s="213"/>
      <c r="G101" s="213"/>
      <c r="H101" s="213"/>
      <c r="I101" s="168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/>
      <c r="T101" s="127"/>
      <c r="U101" s="127"/>
      <c r="V101" s="127"/>
    </row>
    <row r="102" spans="1:22" s="10" customFormat="1" ht="15.75">
      <c r="A102" s="34" t="s">
        <v>23</v>
      </c>
      <c r="B102" s="5">
        <v>210</v>
      </c>
      <c r="C102" s="49" t="s">
        <v>30</v>
      </c>
      <c r="D102" s="169">
        <f aca="true" t="shared" si="61" ref="D102:J102">SUM(D103:D105)</f>
        <v>51</v>
      </c>
      <c r="E102" s="169">
        <f t="shared" si="61"/>
        <v>6.5</v>
      </c>
      <c r="F102" s="169">
        <f t="shared" si="61"/>
        <v>6.5</v>
      </c>
      <c r="G102" s="169">
        <f t="shared" si="61"/>
        <v>64</v>
      </c>
      <c r="H102" s="169">
        <f t="shared" si="61"/>
        <v>0</v>
      </c>
      <c r="I102" s="18">
        <f>SUM(I103:I105)</f>
        <v>89.7</v>
      </c>
      <c r="J102" s="129">
        <f t="shared" si="61"/>
        <v>89.5</v>
      </c>
      <c r="K102" s="129">
        <f aca="true" t="shared" si="62" ref="K102:U102">SUM(K103:K105)</f>
        <v>0</v>
      </c>
      <c r="L102" s="129">
        <f t="shared" si="62"/>
        <v>0</v>
      </c>
      <c r="M102" s="129">
        <f t="shared" si="62"/>
        <v>0</v>
      </c>
      <c r="N102" s="129">
        <f>SUM(N103:N105)</f>
        <v>0</v>
      </c>
      <c r="O102" s="129">
        <f t="shared" si="62"/>
        <v>0</v>
      </c>
      <c r="P102" s="129">
        <f t="shared" si="62"/>
        <v>0</v>
      </c>
      <c r="Q102" s="129">
        <f t="shared" si="62"/>
        <v>0</v>
      </c>
      <c r="R102" s="129">
        <f>SUM(R103:R105)</f>
        <v>89.7</v>
      </c>
      <c r="S102" s="130">
        <f t="shared" si="62"/>
        <v>0</v>
      </c>
      <c r="T102" s="129">
        <f t="shared" si="62"/>
        <v>0</v>
      </c>
      <c r="U102" s="129">
        <f t="shared" si="62"/>
        <v>89.5</v>
      </c>
      <c r="V102" s="129">
        <f>SUM(V103:V105)</f>
        <v>53.9</v>
      </c>
    </row>
    <row r="103" spans="1:22" s="10" customFormat="1" ht="15.75">
      <c r="A103" s="32" t="s">
        <v>23</v>
      </c>
      <c r="B103" s="8">
        <v>211</v>
      </c>
      <c r="C103" s="48" t="s">
        <v>1</v>
      </c>
      <c r="D103" s="172">
        <v>39</v>
      </c>
      <c r="E103" s="170">
        <v>5</v>
      </c>
      <c r="F103" s="170">
        <v>5</v>
      </c>
      <c r="G103" s="183">
        <f>SUM(D103:F103)</f>
        <v>49</v>
      </c>
      <c r="H103" s="170">
        <v>0</v>
      </c>
      <c r="I103" s="9">
        <v>68.9</v>
      </c>
      <c r="J103" s="131">
        <v>68.7</v>
      </c>
      <c r="K103" s="114"/>
      <c r="L103" s="114"/>
      <c r="M103" s="114"/>
      <c r="N103" s="114"/>
      <c r="O103" s="114"/>
      <c r="P103" s="114"/>
      <c r="Q103" s="114"/>
      <c r="R103" s="114">
        <v>68.9</v>
      </c>
      <c r="S103" s="149"/>
      <c r="T103" s="131">
        <f>U103-J103</f>
        <v>0</v>
      </c>
      <c r="U103" s="131">
        <f>68.9-0.2</f>
        <v>68.7</v>
      </c>
      <c r="V103" s="131">
        <v>41.4</v>
      </c>
    </row>
    <row r="104" spans="1:22" s="10" customFormat="1" ht="15.75" hidden="1">
      <c r="A104" s="32" t="s">
        <v>23</v>
      </c>
      <c r="B104" s="8">
        <v>212</v>
      </c>
      <c r="C104" s="48" t="s">
        <v>2</v>
      </c>
      <c r="D104" s="176">
        <v>0</v>
      </c>
      <c r="E104" s="171"/>
      <c r="F104" s="171"/>
      <c r="G104" s="183">
        <f>SUM(D104:F104)</f>
        <v>0</v>
      </c>
      <c r="H104" s="171"/>
      <c r="I104" s="56">
        <v>0</v>
      </c>
      <c r="J104" s="131">
        <f>SUM(K104:S104)</f>
        <v>0</v>
      </c>
      <c r="K104" s="114"/>
      <c r="L104" s="114"/>
      <c r="M104" s="114"/>
      <c r="N104" s="114"/>
      <c r="O104" s="114"/>
      <c r="P104" s="114"/>
      <c r="Q104" s="114"/>
      <c r="R104" s="114"/>
      <c r="S104" s="115"/>
      <c r="T104" s="131">
        <f>U104-J104</f>
        <v>0</v>
      </c>
      <c r="U104" s="131">
        <f>SUM(W104:AC104)</f>
        <v>0</v>
      </c>
      <c r="V104" s="131">
        <f>SUM(W104:AD104)</f>
        <v>0</v>
      </c>
    </row>
    <row r="105" spans="1:22" s="10" customFormat="1" ht="15.75">
      <c r="A105" s="32" t="s">
        <v>23</v>
      </c>
      <c r="B105" s="8">
        <v>213</v>
      </c>
      <c r="C105" s="48" t="s">
        <v>3</v>
      </c>
      <c r="D105" s="172">
        <v>12</v>
      </c>
      <c r="E105" s="170">
        <v>1.5</v>
      </c>
      <c r="F105" s="170">
        <v>1.5</v>
      </c>
      <c r="G105" s="183">
        <f>SUM(D105:F105)</f>
        <v>15</v>
      </c>
      <c r="H105" s="170">
        <v>0</v>
      </c>
      <c r="I105" s="9">
        <v>20.8</v>
      </c>
      <c r="J105" s="131">
        <f>SUM(K105:S105)</f>
        <v>20.8</v>
      </c>
      <c r="K105" s="114"/>
      <c r="L105" s="114"/>
      <c r="M105" s="114"/>
      <c r="N105" s="114"/>
      <c r="O105" s="114"/>
      <c r="P105" s="114"/>
      <c r="Q105" s="114"/>
      <c r="R105" s="114">
        <v>20.8</v>
      </c>
      <c r="S105" s="149"/>
      <c r="T105" s="131">
        <f>U105-J105</f>
        <v>0</v>
      </c>
      <c r="U105" s="131">
        <v>20.8</v>
      </c>
      <c r="V105" s="131">
        <v>12.5</v>
      </c>
    </row>
    <row r="106" spans="1:22" s="10" customFormat="1" ht="15.75">
      <c r="A106" s="34" t="s">
        <v>23</v>
      </c>
      <c r="B106" s="5">
        <v>220</v>
      </c>
      <c r="C106" s="49" t="s">
        <v>4</v>
      </c>
      <c r="D106" s="164">
        <f aca="true" t="shared" si="63" ref="D106:I106">SUM(D107:D112)</f>
        <v>3</v>
      </c>
      <c r="E106" s="164">
        <f t="shared" si="63"/>
        <v>0</v>
      </c>
      <c r="F106" s="164">
        <f t="shared" si="63"/>
        <v>0</v>
      </c>
      <c r="G106" s="164">
        <f t="shared" si="63"/>
        <v>3</v>
      </c>
      <c r="H106" s="164">
        <f t="shared" si="63"/>
        <v>0</v>
      </c>
      <c r="I106" s="6">
        <f t="shared" si="63"/>
        <v>11</v>
      </c>
      <c r="J106" s="129">
        <f aca="true" t="shared" si="64" ref="J106:P106">SUM(J107:J112)</f>
        <v>2.8000000000000003</v>
      </c>
      <c r="K106" s="112">
        <f t="shared" si="64"/>
        <v>0</v>
      </c>
      <c r="L106" s="112">
        <f t="shared" si="64"/>
        <v>0</v>
      </c>
      <c r="M106" s="112">
        <f t="shared" si="64"/>
        <v>0</v>
      </c>
      <c r="N106" s="112">
        <f>SUM(N107:N112)</f>
        <v>0</v>
      </c>
      <c r="O106" s="112">
        <f t="shared" si="64"/>
        <v>0</v>
      </c>
      <c r="P106" s="112">
        <f t="shared" si="64"/>
        <v>0</v>
      </c>
      <c r="Q106" s="112">
        <f aca="true" t="shared" si="65" ref="Q106:V106">SUM(Q107:Q112)</f>
        <v>0</v>
      </c>
      <c r="R106" s="112">
        <f t="shared" si="65"/>
        <v>11</v>
      </c>
      <c r="S106" s="113">
        <f t="shared" si="65"/>
        <v>0</v>
      </c>
      <c r="T106" s="129">
        <f t="shared" si="65"/>
        <v>-0.8000000000000003</v>
      </c>
      <c r="U106" s="129">
        <f t="shared" si="65"/>
        <v>1.9999999999999996</v>
      </c>
      <c r="V106" s="129">
        <f t="shared" si="65"/>
        <v>1.4</v>
      </c>
    </row>
    <row r="107" spans="1:22" s="10" customFormat="1" ht="15.75" hidden="1">
      <c r="A107" s="32" t="s">
        <v>23</v>
      </c>
      <c r="B107" s="8">
        <v>221</v>
      </c>
      <c r="C107" s="48" t="s">
        <v>5</v>
      </c>
      <c r="D107" s="176">
        <v>0</v>
      </c>
      <c r="E107" s="171"/>
      <c r="F107" s="171"/>
      <c r="G107" s="183">
        <f aca="true" t="shared" si="66" ref="G107:G112">SUM(D107:F107)</f>
        <v>0</v>
      </c>
      <c r="H107" s="171"/>
      <c r="I107" s="56"/>
      <c r="J107" s="131">
        <f aca="true" t="shared" si="67" ref="J107:J112">SUM(K107:S107)</f>
        <v>0</v>
      </c>
      <c r="K107" s="114"/>
      <c r="L107" s="114"/>
      <c r="M107" s="114"/>
      <c r="N107" s="114"/>
      <c r="O107" s="114"/>
      <c r="P107" s="114"/>
      <c r="Q107" s="114"/>
      <c r="R107" s="114"/>
      <c r="S107" s="115"/>
      <c r="T107" s="131">
        <f aca="true" t="shared" si="68" ref="T107:T112">U107-J107</f>
        <v>0</v>
      </c>
      <c r="U107" s="131">
        <f>SUM(W107:AC107)</f>
        <v>0</v>
      </c>
      <c r="V107" s="131">
        <f aca="true" t="shared" si="69" ref="V107:V112">SUM(W107:AD107)</f>
        <v>0</v>
      </c>
    </row>
    <row r="108" spans="1:22" s="10" customFormat="1" ht="15.75">
      <c r="A108" s="32" t="s">
        <v>23</v>
      </c>
      <c r="B108" s="8">
        <v>222</v>
      </c>
      <c r="C108" s="48" t="s">
        <v>6</v>
      </c>
      <c r="D108" s="176">
        <v>1</v>
      </c>
      <c r="E108" s="171"/>
      <c r="F108" s="171"/>
      <c r="G108" s="183">
        <f t="shared" si="66"/>
        <v>1</v>
      </c>
      <c r="H108" s="171"/>
      <c r="I108" s="56">
        <v>8</v>
      </c>
      <c r="J108" s="131">
        <v>0.6</v>
      </c>
      <c r="K108" s="114"/>
      <c r="L108" s="114"/>
      <c r="M108" s="114"/>
      <c r="N108" s="114"/>
      <c r="O108" s="114"/>
      <c r="P108" s="114"/>
      <c r="Q108" s="114"/>
      <c r="R108" s="114">
        <v>8</v>
      </c>
      <c r="S108" s="115"/>
      <c r="T108" s="131">
        <f t="shared" si="68"/>
        <v>0</v>
      </c>
      <c r="U108" s="131">
        <f>6.6-6</f>
        <v>0.5999999999999996</v>
      </c>
      <c r="V108" s="131">
        <f t="shared" si="69"/>
        <v>0</v>
      </c>
    </row>
    <row r="109" spans="1:22" s="10" customFormat="1" ht="15.75">
      <c r="A109" s="32" t="s">
        <v>23</v>
      </c>
      <c r="B109" s="8">
        <v>223</v>
      </c>
      <c r="C109" s="48" t="s">
        <v>7</v>
      </c>
      <c r="D109" s="172">
        <v>2</v>
      </c>
      <c r="E109" s="170"/>
      <c r="F109" s="170"/>
      <c r="G109" s="183">
        <f t="shared" si="66"/>
        <v>2</v>
      </c>
      <c r="H109" s="170"/>
      <c r="I109" s="9">
        <v>3</v>
      </c>
      <c r="J109" s="131">
        <v>2.2</v>
      </c>
      <c r="K109" s="114"/>
      <c r="L109" s="114"/>
      <c r="M109" s="114"/>
      <c r="N109" s="114"/>
      <c r="O109" s="114"/>
      <c r="P109" s="114"/>
      <c r="Q109" s="114"/>
      <c r="R109" s="114">
        <v>3</v>
      </c>
      <c r="S109" s="115"/>
      <c r="T109" s="131">
        <f t="shared" si="68"/>
        <v>-0.8000000000000003</v>
      </c>
      <c r="U109" s="131">
        <v>1.4</v>
      </c>
      <c r="V109" s="131">
        <v>1.4</v>
      </c>
    </row>
    <row r="110" spans="1:22" s="10" customFormat="1" ht="15.75" hidden="1">
      <c r="A110" s="32" t="s">
        <v>23</v>
      </c>
      <c r="B110" s="8">
        <v>224</v>
      </c>
      <c r="C110" s="48" t="s">
        <v>8</v>
      </c>
      <c r="D110" s="172"/>
      <c r="E110" s="170"/>
      <c r="F110" s="170"/>
      <c r="G110" s="183">
        <f t="shared" si="66"/>
        <v>0</v>
      </c>
      <c r="H110" s="170"/>
      <c r="I110" s="9"/>
      <c r="J110" s="131">
        <f t="shared" si="67"/>
        <v>0</v>
      </c>
      <c r="K110" s="114"/>
      <c r="L110" s="114"/>
      <c r="M110" s="114"/>
      <c r="N110" s="114"/>
      <c r="O110" s="114"/>
      <c r="P110" s="114"/>
      <c r="Q110" s="114"/>
      <c r="R110" s="114"/>
      <c r="S110" s="115"/>
      <c r="T110" s="131">
        <f t="shared" si="68"/>
        <v>0</v>
      </c>
      <c r="U110" s="131">
        <f>SUM(W110:AC110)</f>
        <v>0</v>
      </c>
      <c r="V110" s="131">
        <f t="shared" si="69"/>
        <v>0</v>
      </c>
    </row>
    <row r="111" spans="1:22" s="10" customFormat="1" ht="15.75" hidden="1">
      <c r="A111" s="32" t="s">
        <v>23</v>
      </c>
      <c r="B111" s="8">
        <v>225</v>
      </c>
      <c r="C111" s="48" t="s">
        <v>9</v>
      </c>
      <c r="D111" s="172">
        <v>0</v>
      </c>
      <c r="E111" s="170"/>
      <c r="F111" s="170"/>
      <c r="G111" s="183">
        <f t="shared" si="66"/>
        <v>0</v>
      </c>
      <c r="H111" s="170"/>
      <c r="I111" s="9"/>
      <c r="J111" s="131">
        <f t="shared" si="67"/>
        <v>0</v>
      </c>
      <c r="K111" s="114"/>
      <c r="L111" s="114"/>
      <c r="M111" s="114"/>
      <c r="N111" s="114"/>
      <c r="O111" s="114"/>
      <c r="P111" s="114"/>
      <c r="Q111" s="114"/>
      <c r="R111" s="114"/>
      <c r="S111" s="115"/>
      <c r="T111" s="131">
        <f t="shared" si="68"/>
        <v>0</v>
      </c>
      <c r="U111" s="131">
        <f>SUM(W111:AC111)</f>
        <v>0</v>
      </c>
      <c r="V111" s="131">
        <f t="shared" si="69"/>
        <v>0</v>
      </c>
    </row>
    <row r="112" spans="1:22" s="10" customFormat="1" ht="15.75" hidden="1">
      <c r="A112" s="32" t="s">
        <v>23</v>
      </c>
      <c r="B112" s="8">
        <v>226</v>
      </c>
      <c r="C112" s="48" t="s">
        <v>10</v>
      </c>
      <c r="D112" s="172">
        <v>0</v>
      </c>
      <c r="E112" s="172"/>
      <c r="F112" s="172"/>
      <c r="G112" s="183">
        <f t="shared" si="66"/>
        <v>0</v>
      </c>
      <c r="H112" s="172"/>
      <c r="I112" s="9"/>
      <c r="J112" s="131">
        <f t="shared" si="67"/>
        <v>0</v>
      </c>
      <c r="K112" s="114"/>
      <c r="L112" s="114"/>
      <c r="M112" s="114"/>
      <c r="N112" s="114"/>
      <c r="O112" s="114"/>
      <c r="P112" s="114"/>
      <c r="Q112" s="114"/>
      <c r="R112" s="114"/>
      <c r="S112" s="115"/>
      <c r="T112" s="131">
        <f t="shared" si="68"/>
        <v>0</v>
      </c>
      <c r="U112" s="131">
        <f>SUM(W112:AC112)</f>
        <v>0</v>
      </c>
      <c r="V112" s="131">
        <f t="shared" si="69"/>
        <v>0</v>
      </c>
    </row>
    <row r="113" spans="1:22" s="7" customFormat="1" ht="15.75">
      <c r="A113" s="34" t="s">
        <v>23</v>
      </c>
      <c r="B113" s="5">
        <v>300</v>
      </c>
      <c r="C113" s="49" t="s">
        <v>13</v>
      </c>
      <c r="D113" s="164">
        <f aca="true" t="shared" si="70" ref="D113:I113">SUM(D114:D115)</f>
        <v>2</v>
      </c>
      <c r="E113" s="164">
        <f t="shared" si="70"/>
        <v>0</v>
      </c>
      <c r="F113" s="164">
        <f t="shared" si="70"/>
        <v>0</v>
      </c>
      <c r="G113" s="164">
        <f t="shared" si="70"/>
        <v>2</v>
      </c>
      <c r="H113" s="164">
        <f t="shared" si="70"/>
        <v>0</v>
      </c>
      <c r="I113" s="6">
        <f t="shared" si="70"/>
        <v>0.8</v>
      </c>
      <c r="J113" s="129">
        <f aca="true" t="shared" si="71" ref="J113:S113">SUM(J114:J115)</f>
        <v>0</v>
      </c>
      <c r="K113" s="112">
        <f t="shared" si="71"/>
        <v>0</v>
      </c>
      <c r="L113" s="112">
        <f t="shared" si="71"/>
        <v>0</v>
      </c>
      <c r="M113" s="112">
        <f t="shared" si="71"/>
        <v>0</v>
      </c>
      <c r="N113" s="112">
        <f>SUM(N114:N115)</f>
        <v>0</v>
      </c>
      <c r="O113" s="112">
        <f t="shared" si="71"/>
        <v>0</v>
      </c>
      <c r="P113" s="112">
        <f t="shared" si="71"/>
        <v>0</v>
      </c>
      <c r="Q113" s="112">
        <f t="shared" si="71"/>
        <v>0</v>
      </c>
      <c r="R113" s="112">
        <f>SUM(R114:R115)</f>
        <v>0.8</v>
      </c>
      <c r="S113" s="113">
        <f t="shared" si="71"/>
        <v>0</v>
      </c>
      <c r="T113" s="129">
        <f>SUM(T114:T115)</f>
        <v>0.8</v>
      </c>
      <c r="U113" s="129">
        <f>SUM(U114:U115)</f>
        <v>0.8</v>
      </c>
      <c r="V113" s="129">
        <f>SUM(V114:V115)</f>
        <v>0.8</v>
      </c>
    </row>
    <row r="114" spans="1:22" s="10" customFormat="1" ht="15.75" hidden="1">
      <c r="A114" s="32" t="s">
        <v>23</v>
      </c>
      <c r="B114" s="8">
        <v>310</v>
      </c>
      <c r="C114" s="48" t="s">
        <v>14</v>
      </c>
      <c r="D114" s="172">
        <v>0</v>
      </c>
      <c r="E114" s="172">
        <v>0</v>
      </c>
      <c r="F114" s="172">
        <v>0</v>
      </c>
      <c r="G114" s="183">
        <f>SUM(D114:F114)</f>
        <v>0</v>
      </c>
      <c r="H114" s="172"/>
      <c r="I114" s="9"/>
      <c r="J114" s="131">
        <f>SUM(K114:S114)</f>
        <v>0</v>
      </c>
      <c r="K114" s="114"/>
      <c r="L114" s="114"/>
      <c r="M114" s="114"/>
      <c r="N114" s="114"/>
      <c r="O114" s="114"/>
      <c r="P114" s="114"/>
      <c r="Q114" s="114"/>
      <c r="R114" s="114"/>
      <c r="S114" s="115"/>
      <c r="T114" s="131">
        <f>U114-J114</f>
        <v>0</v>
      </c>
      <c r="U114" s="131">
        <f>SUM(W114:AC114)</f>
        <v>0</v>
      </c>
      <c r="V114" s="131">
        <f>SUM(W114:AD114)</f>
        <v>0</v>
      </c>
    </row>
    <row r="115" spans="1:22" s="10" customFormat="1" ht="15.75">
      <c r="A115" s="32" t="s">
        <v>23</v>
      </c>
      <c r="B115" s="8">
        <v>340</v>
      </c>
      <c r="C115" s="48" t="s">
        <v>15</v>
      </c>
      <c r="D115" s="172">
        <v>2</v>
      </c>
      <c r="E115" s="170"/>
      <c r="F115" s="170"/>
      <c r="G115" s="183">
        <f>SUM(D115:F115)</f>
        <v>2</v>
      </c>
      <c r="H115" s="170"/>
      <c r="I115" s="9">
        <v>0.8</v>
      </c>
      <c r="J115" s="131">
        <v>0</v>
      </c>
      <c r="K115" s="114"/>
      <c r="L115" s="114"/>
      <c r="M115" s="114"/>
      <c r="N115" s="114"/>
      <c r="O115" s="114"/>
      <c r="P115" s="114"/>
      <c r="Q115" s="114"/>
      <c r="R115" s="114">
        <v>0.8</v>
      </c>
      <c r="S115" s="115"/>
      <c r="T115" s="131">
        <f>U115-J115</f>
        <v>0.8</v>
      </c>
      <c r="U115" s="131">
        <v>0.8</v>
      </c>
      <c r="V115" s="131">
        <v>0.8</v>
      </c>
    </row>
    <row r="116" spans="1:22" s="24" customFormat="1" ht="18.75">
      <c r="A116" s="247" t="s">
        <v>29</v>
      </c>
      <c r="B116" s="248"/>
      <c r="C116" s="248"/>
      <c r="D116" s="173">
        <f aca="true" t="shared" si="72" ref="D116:I116">SUM(D102,D106,D113)</f>
        <v>56</v>
      </c>
      <c r="E116" s="173">
        <f t="shared" si="72"/>
        <v>6.5</v>
      </c>
      <c r="F116" s="173">
        <f t="shared" si="72"/>
        <v>6.5</v>
      </c>
      <c r="G116" s="173">
        <f t="shared" si="72"/>
        <v>69</v>
      </c>
      <c r="H116" s="173">
        <f t="shared" si="72"/>
        <v>0</v>
      </c>
      <c r="I116" s="22">
        <f t="shared" si="72"/>
        <v>101.5</v>
      </c>
      <c r="J116" s="110">
        <f aca="true" t="shared" si="73" ref="J116:P116">SUM(J102,J106,J113)</f>
        <v>92.3</v>
      </c>
      <c r="K116" s="125">
        <f t="shared" si="73"/>
        <v>0</v>
      </c>
      <c r="L116" s="125">
        <f t="shared" si="73"/>
        <v>0</v>
      </c>
      <c r="M116" s="125">
        <f t="shared" si="73"/>
        <v>0</v>
      </c>
      <c r="N116" s="125">
        <f>SUM(N102,N106,N113)</f>
        <v>0</v>
      </c>
      <c r="O116" s="125">
        <f t="shared" si="73"/>
        <v>0</v>
      </c>
      <c r="P116" s="125">
        <f t="shared" si="73"/>
        <v>0</v>
      </c>
      <c r="Q116" s="125">
        <f aca="true" t="shared" si="74" ref="Q116:V116">SUM(Q102,Q106,Q113)</f>
        <v>0</v>
      </c>
      <c r="R116" s="125">
        <f t="shared" si="74"/>
        <v>101.5</v>
      </c>
      <c r="S116" s="126">
        <f t="shared" si="74"/>
        <v>0</v>
      </c>
      <c r="T116" s="110">
        <f t="shared" si="74"/>
        <v>0</v>
      </c>
      <c r="U116" s="110">
        <f t="shared" si="74"/>
        <v>92.3</v>
      </c>
      <c r="V116" s="110">
        <f t="shared" si="74"/>
        <v>56.099999999999994</v>
      </c>
    </row>
    <row r="117" spans="1:22" s="42" customFormat="1" ht="31.5" customHeight="1">
      <c r="A117" s="242" t="s">
        <v>65</v>
      </c>
      <c r="B117" s="243"/>
      <c r="C117" s="244"/>
      <c r="D117" s="174"/>
      <c r="E117" s="174"/>
      <c r="F117" s="174"/>
      <c r="G117" s="174"/>
      <c r="H117" s="174"/>
      <c r="I117" s="174"/>
      <c r="J117" s="106"/>
      <c r="K117" s="106"/>
      <c r="L117" s="106"/>
      <c r="M117" s="106"/>
      <c r="N117" s="106"/>
      <c r="O117" s="106"/>
      <c r="P117" s="106"/>
      <c r="Q117" s="106"/>
      <c r="R117" s="106"/>
      <c r="S117" s="107"/>
      <c r="T117" s="106"/>
      <c r="U117" s="106"/>
      <c r="V117" s="106"/>
    </row>
    <row r="118" spans="1:22" s="43" customFormat="1" ht="32.25" customHeight="1" hidden="1">
      <c r="A118" s="36" t="s">
        <v>67</v>
      </c>
      <c r="B118" s="20" t="s">
        <v>48</v>
      </c>
      <c r="C118" s="48" t="s">
        <v>69</v>
      </c>
      <c r="D118" s="61"/>
      <c r="E118" s="61"/>
      <c r="F118" s="61"/>
      <c r="G118" s="61"/>
      <c r="H118" s="61"/>
      <c r="I118" s="175"/>
      <c r="J118" s="109"/>
      <c r="K118" s="131"/>
      <c r="L118" s="131"/>
      <c r="M118" s="131"/>
      <c r="N118" s="131"/>
      <c r="O118" s="131"/>
      <c r="P118" s="131"/>
      <c r="Q118" s="131"/>
      <c r="R118" s="131"/>
      <c r="S118" s="132"/>
      <c r="T118" s="109"/>
      <c r="U118" s="109"/>
      <c r="V118" s="109"/>
    </row>
    <row r="119" spans="1:22" s="43" customFormat="1" ht="18" customHeight="1" hidden="1">
      <c r="A119" s="83" t="s">
        <v>64</v>
      </c>
      <c r="B119" s="74" t="s">
        <v>51</v>
      </c>
      <c r="C119" s="75" t="s">
        <v>68</v>
      </c>
      <c r="D119" s="214">
        <v>0</v>
      </c>
      <c r="E119" s="214">
        <v>0</v>
      </c>
      <c r="F119" s="214">
        <v>0</v>
      </c>
      <c r="G119" s="208">
        <f>SUM(D119:F119)</f>
        <v>0</v>
      </c>
      <c r="H119" s="214"/>
      <c r="I119" s="176"/>
      <c r="J119" s="109">
        <f>SUM(K119:S119)</f>
        <v>0</v>
      </c>
      <c r="K119" s="131"/>
      <c r="L119" s="131"/>
      <c r="M119" s="131"/>
      <c r="N119" s="131"/>
      <c r="O119" s="131"/>
      <c r="P119" s="131"/>
      <c r="Q119" s="131"/>
      <c r="R119" s="131"/>
      <c r="S119" s="132"/>
      <c r="T119" s="109">
        <f>SUM(U119:AB119)</f>
        <v>0</v>
      </c>
      <c r="U119" s="109">
        <f>SUM(W119:AC119)</f>
        <v>0</v>
      </c>
      <c r="V119" s="109">
        <f>SUM(W119:AD119)</f>
        <v>0</v>
      </c>
    </row>
    <row r="120" spans="1:22" s="43" customFormat="1" ht="48.75" customHeight="1">
      <c r="A120" s="36" t="s">
        <v>67</v>
      </c>
      <c r="B120" s="74" t="s">
        <v>48</v>
      </c>
      <c r="C120" s="75" t="s">
        <v>154</v>
      </c>
      <c r="D120" s="214">
        <v>0</v>
      </c>
      <c r="E120" s="215">
        <v>0</v>
      </c>
      <c r="F120" s="215">
        <v>0</v>
      </c>
      <c r="G120" s="208">
        <f>SUM(D120:F120)</f>
        <v>0</v>
      </c>
      <c r="H120" s="215"/>
      <c r="I120" s="198">
        <v>12</v>
      </c>
      <c r="J120" s="131">
        <f>SUM(K120:S120)</f>
        <v>6</v>
      </c>
      <c r="K120" s="131">
        <v>6</v>
      </c>
      <c r="L120" s="131"/>
      <c r="M120" s="131"/>
      <c r="N120" s="131"/>
      <c r="O120" s="131"/>
      <c r="P120" s="131"/>
      <c r="Q120" s="131"/>
      <c r="R120" s="131"/>
      <c r="S120" s="132"/>
      <c r="T120" s="131">
        <f>U120-J120</f>
        <v>-4</v>
      </c>
      <c r="U120" s="131">
        <v>2</v>
      </c>
      <c r="V120" s="131">
        <f>SUM(W120:AD120)</f>
        <v>0</v>
      </c>
    </row>
    <row r="121" spans="1:22" s="43" customFormat="1" ht="51.75" customHeight="1">
      <c r="A121" s="36" t="s">
        <v>67</v>
      </c>
      <c r="B121" s="20" t="s">
        <v>50</v>
      </c>
      <c r="C121" s="48" t="s">
        <v>154</v>
      </c>
      <c r="D121" s="61">
        <v>0</v>
      </c>
      <c r="E121" s="216">
        <v>0</v>
      </c>
      <c r="F121" s="216">
        <v>0</v>
      </c>
      <c r="G121" s="61">
        <v>0</v>
      </c>
      <c r="H121" s="216">
        <v>0</v>
      </c>
      <c r="I121" s="189">
        <v>48</v>
      </c>
      <c r="J121" s="131">
        <v>16</v>
      </c>
      <c r="K121" s="131">
        <v>28</v>
      </c>
      <c r="L121" s="131"/>
      <c r="M121" s="131"/>
      <c r="N121" s="131"/>
      <c r="O121" s="131"/>
      <c r="P121" s="131"/>
      <c r="Q121" s="131"/>
      <c r="R121" s="131"/>
      <c r="S121" s="132"/>
      <c r="T121" s="131">
        <f>U121-J121</f>
        <v>-14</v>
      </c>
      <c r="U121" s="131">
        <v>2</v>
      </c>
      <c r="V121" s="131">
        <f>SUM(W121:AD121)</f>
        <v>0</v>
      </c>
    </row>
    <row r="122" spans="1:22" s="43" customFormat="1" ht="49.5" customHeight="1">
      <c r="A122" s="36" t="s">
        <v>67</v>
      </c>
      <c r="B122" s="20" t="s">
        <v>55</v>
      </c>
      <c r="C122" s="48" t="s">
        <v>154</v>
      </c>
      <c r="D122" s="61"/>
      <c r="E122" s="216"/>
      <c r="F122" s="216"/>
      <c r="G122" s="61"/>
      <c r="H122" s="216"/>
      <c r="I122" s="189">
        <v>12</v>
      </c>
      <c r="J122" s="131">
        <f>SUM(K122:S122)</f>
        <v>6</v>
      </c>
      <c r="K122" s="131">
        <v>6</v>
      </c>
      <c r="L122" s="131"/>
      <c r="M122" s="131"/>
      <c r="N122" s="131"/>
      <c r="O122" s="131"/>
      <c r="P122" s="131"/>
      <c r="Q122" s="131"/>
      <c r="R122" s="131"/>
      <c r="S122" s="132"/>
      <c r="T122" s="131">
        <f>U122-J122</f>
        <v>-4</v>
      </c>
      <c r="U122" s="131">
        <v>2</v>
      </c>
      <c r="V122" s="131">
        <f>SUM(W122:AD122)</f>
        <v>0</v>
      </c>
    </row>
    <row r="123" spans="1:22" s="44" customFormat="1" ht="18.75">
      <c r="A123" s="247" t="s">
        <v>63</v>
      </c>
      <c r="B123" s="248"/>
      <c r="C123" s="248"/>
      <c r="D123" s="173">
        <f aca="true" t="shared" si="75" ref="D123:I123">SUM(D118:D122)</f>
        <v>0</v>
      </c>
      <c r="E123" s="173">
        <f t="shared" si="75"/>
        <v>0</v>
      </c>
      <c r="F123" s="173">
        <f t="shared" si="75"/>
        <v>0</v>
      </c>
      <c r="G123" s="173">
        <f t="shared" si="75"/>
        <v>0</v>
      </c>
      <c r="H123" s="173">
        <f t="shared" si="75"/>
        <v>0</v>
      </c>
      <c r="I123" s="64">
        <f t="shared" si="75"/>
        <v>72</v>
      </c>
      <c r="J123" s="110">
        <f>SUM(J119:J122)</f>
        <v>28</v>
      </c>
      <c r="K123" s="125">
        <f aca="true" t="shared" si="76" ref="K123:S123">SUM(K118:K122)</f>
        <v>40</v>
      </c>
      <c r="L123" s="125">
        <f t="shared" si="76"/>
        <v>0</v>
      </c>
      <c r="M123" s="125">
        <f t="shared" si="76"/>
        <v>0</v>
      </c>
      <c r="N123" s="125">
        <f t="shared" si="76"/>
        <v>0</v>
      </c>
      <c r="O123" s="125">
        <f t="shared" si="76"/>
        <v>0</v>
      </c>
      <c r="P123" s="125">
        <f t="shared" si="76"/>
        <v>0</v>
      </c>
      <c r="Q123" s="125">
        <f t="shared" si="76"/>
        <v>0</v>
      </c>
      <c r="R123" s="125">
        <f t="shared" si="76"/>
        <v>0</v>
      </c>
      <c r="S123" s="126">
        <f t="shared" si="76"/>
        <v>0</v>
      </c>
      <c r="T123" s="110">
        <f>SUM(T119:T122)</f>
        <v>-22</v>
      </c>
      <c r="U123" s="110">
        <f>SUM(U119:U122)</f>
        <v>6</v>
      </c>
      <c r="V123" s="110">
        <f>SUM(V119:V122)</f>
        <v>0</v>
      </c>
    </row>
    <row r="124" spans="1:22" s="42" customFormat="1" ht="18.75">
      <c r="A124" s="251" t="s">
        <v>60</v>
      </c>
      <c r="B124" s="252"/>
      <c r="C124" s="253"/>
      <c r="D124" s="174"/>
      <c r="E124" s="174"/>
      <c r="F124" s="174"/>
      <c r="G124" s="174"/>
      <c r="H124" s="174"/>
      <c r="I124" s="174"/>
      <c r="J124" s="106"/>
      <c r="K124" s="106"/>
      <c r="L124" s="106"/>
      <c r="M124" s="106"/>
      <c r="N124" s="106"/>
      <c r="O124" s="106"/>
      <c r="P124" s="106"/>
      <c r="Q124" s="106"/>
      <c r="R124" s="106"/>
      <c r="S124" s="107"/>
      <c r="T124" s="106"/>
      <c r="U124" s="106"/>
      <c r="V124" s="106"/>
    </row>
    <row r="125" spans="1:22" s="72" customFormat="1" ht="15.75">
      <c r="A125" s="71" t="s">
        <v>101</v>
      </c>
      <c r="B125" s="245" t="s">
        <v>106</v>
      </c>
      <c r="C125" s="246"/>
      <c r="D125" s="169">
        <f aca="true" t="shared" si="77" ref="D125:Q125">SUM(D126:D128)</f>
        <v>0</v>
      </c>
      <c r="E125" s="169">
        <f t="shared" si="77"/>
        <v>0</v>
      </c>
      <c r="F125" s="169">
        <f t="shared" si="77"/>
        <v>0</v>
      </c>
      <c r="G125" s="169">
        <f t="shared" si="77"/>
        <v>0</v>
      </c>
      <c r="H125" s="169">
        <f t="shared" si="77"/>
        <v>0</v>
      </c>
      <c r="I125" s="18">
        <f t="shared" si="77"/>
        <v>42.4</v>
      </c>
      <c r="J125" s="129">
        <f t="shared" si="77"/>
        <v>42.4</v>
      </c>
      <c r="K125" s="129">
        <f t="shared" si="77"/>
        <v>0</v>
      </c>
      <c r="L125" s="129">
        <f t="shared" si="77"/>
        <v>0</v>
      </c>
      <c r="M125" s="129">
        <f t="shared" si="77"/>
        <v>0</v>
      </c>
      <c r="N125" s="129">
        <f t="shared" si="77"/>
        <v>0</v>
      </c>
      <c r="O125" s="129">
        <f t="shared" si="77"/>
        <v>0</v>
      </c>
      <c r="P125" s="129">
        <f t="shared" si="77"/>
        <v>0</v>
      </c>
      <c r="Q125" s="129">
        <f t="shared" si="77"/>
        <v>0</v>
      </c>
      <c r="R125" s="129">
        <f>SUM(R126:R128)</f>
        <v>0</v>
      </c>
      <c r="S125" s="129">
        <f>SUM(S126:S128)</f>
        <v>42.4</v>
      </c>
      <c r="T125" s="129">
        <f>SUM(T126:T128)</f>
        <v>0</v>
      </c>
      <c r="U125" s="129">
        <f>SUM(U126:U128)</f>
        <v>42.4</v>
      </c>
      <c r="V125" s="129">
        <f>SUM(V126:V128)</f>
        <v>25.9</v>
      </c>
    </row>
    <row r="126" spans="1:22" s="43" customFormat="1" ht="15.75">
      <c r="A126" s="36" t="s">
        <v>101</v>
      </c>
      <c r="B126" s="20" t="s">
        <v>102</v>
      </c>
      <c r="C126" s="27" t="s">
        <v>1</v>
      </c>
      <c r="D126" s="175">
        <v>0</v>
      </c>
      <c r="E126" s="175"/>
      <c r="F126" s="175"/>
      <c r="G126" s="183">
        <f>SUM(D126:F126)</f>
        <v>0</v>
      </c>
      <c r="H126" s="175"/>
      <c r="I126" s="189">
        <v>31</v>
      </c>
      <c r="J126" s="131">
        <f>SUM(K126:S126)</f>
        <v>31</v>
      </c>
      <c r="K126" s="131"/>
      <c r="L126" s="131"/>
      <c r="M126" s="131"/>
      <c r="N126" s="131"/>
      <c r="O126" s="131"/>
      <c r="P126" s="131"/>
      <c r="Q126" s="131"/>
      <c r="R126" s="131"/>
      <c r="S126" s="132">
        <v>31</v>
      </c>
      <c r="T126" s="131">
        <f aca="true" t="shared" si="78" ref="T126:T136">U126-J126</f>
        <v>0</v>
      </c>
      <c r="U126" s="131">
        <v>31</v>
      </c>
      <c r="V126" s="131">
        <v>20</v>
      </c>
    </row>
    <row r="127" spans="1:22" s="43" customFormat="1" ht="15.75">
      <c r="A127" s="36" t="s">
        <v>101</v>
      </c>
      <c r="B127" s="20" t="s">
        <v>103</v>
      </c>
      <c r="C127" s="27" t="s">
        <v>3</v>
      </c>
      <c r="D127" s="175">
        <v>0</v>
      </c>
      <c r="E127" s="175"/>
      <c r="F127" s="175"/>
      <c r="G127" s="183">
        <f>SUM(D127:F127)</f>
        <v>0</v>
      </c>
      <c r="H127" s="175"/>
      <c r="I127" s="189">
        <v>9.4</v>
      </c>
      <c r="J127" s="131">
        <f>SUM(K127:S127)</f>
        <v>9.4</v>
      </c>
      <c r="K127" s="131"/>
      <c r="L127" s="131"/>
      <c r="M127" s="131"/>
      <c r="N127" s="131"/>
      <c r="O127" s="131"/>
      <c r="P127" s="131"/>
      <c r="Q127" s="131"/>
      <c r="R127" s="131"/>
      <c r="S127" s="132">
        <v>9.4</v>
      </c>
      <c r="T127" s="131">
        <f t="shared" si="78"/>
        <v>0</v>
      </c>
      <c r="U127" s="131">
        <v>9.4</v>
      </c>
      <c r="V127" s="131">
        <v>5.9</v>
      </c>
    </row>
    <row r="128" spans="1:22" s="43" customFormat="1" ht="15.75">
      <c r="A128" s="36" t="s">
        <v>101</v>
      </c>
      <c r="B128" s="20" t="s">
        <v>55</v>
      </c>
      <c r="C128" s="27" t="s">
        <v>15</v>
      </c>
      <c r="D128" s="175">
        <v>0</v>
      </c>
      <c r="E128" s="175"/>
      <c r="F128" s="175"/>
      <c r="G128" s="183">
        <f>SUM(D128:F128)</f>
        <v>0</v>
      </c>
      <c r="H128" s="175"/>
      <c r="I128" s="189">
        <v>2</v>
      </c>
      <c r="J128" s="131">
        <f>SUM(K128:S128)</f>
        <v>2</v>
      </c>
      <c r="K128" s="131"/>
      <c r="L128" s="131"/>
      <c r="M128" s="131"/>
      <c r="N128" s="131"/>
      <c r="O128" s="131"/>
      <c r="P128" s="131"/>
      <c r="Q128" s="131"/>
      <c r="R128" s="131"/>
      <c r="S128" s="132">
        <v>2</v>
      </c>
      <c r="T128" s="131">
        <f>U128-J128</f>
        <v>0</v>
      </c>
      <c r="U128" s="131">
        <v>2</v>
      </c>
      <c r="V128" s="131">
        <f>SUM(W128:AD128)</f>
        <v>0</v>
      </c>
    </row>
    <row r="129" spans="1:22" s="72" customFormat="1" ht="15.75">
      <c r="A129" s="71" t="s">
        <v>111</v>
      </c>
      <c r="B129" s="263" t="s">
        <v>112</v>
      </c>
      <c r="C129" s="264"/>
      <c r="D129" s="169">
        <f>SUM(D131)</f>
        <v>462</v>
      </c>
      <c r="E129" s="169">
        <f>SUM(E131)</f>
        <v>0</v>
      </c>
      <c r="F129" s="169">
        <f>SUM(F131)</f>
        <v>0</v>
      </c>
      <c r="G129" s="169">
        <f>SUM(G131)</f>
        <v>462</v>
      </c>
      <c r="H129" s="169">
        <f>SUM(H131)</f>
        <v>0</v>
      </c>
      <c r="I129" s="65">
        <f>SUM(I131)+I134</f>
        <v>343</v>
      </c>
      <c r="J129" s="129">
        <f>SUM(J130:J134)</f>
        <v>331.6</v>
      </c>
      <c r="K129" s="129">
        <f aca="true" t="shared" si="79" ref="K129:V129">SUM(K130:K134)</f>
        <v>10</v>
      </c>
      <c r="L129" s="129">
        <f t="shared" si="79"/>
        <v>0</v>
      </c>
      <c r="M129" s="129">
        <f t="shared" si="79"/>
        <v>0</v>
      </c>
      <c r="N129" s="129">
        <f t="shared" si="79"/>
        <v>0</v>
      </c>
      <c r="O129" s="129">
        <f t="shared" si="79"/>
        <v>0</v>
      </c>
      <c r="P129" s="129">
        <f t="shared" si="79"/>
        <v>0</v>
      </c>
      <c r="Q129" s="129">
        <f t="shared" si="79"/>
        <v>147</v>
      </c>
      <c r="R129" s="129">
        <f t="shared" si="79"/>
        <v>0</v>
      </c>
      <c r="S129" s="129">
        <f t="shared" si="79"/>
        <v>0</v>
      </c>
      <c r="T129" s="129">
        <f t="shared" si="79"/>
        <v>0</v>
      </c>
      <c r="U129" s="129">
        <f t="shared" si="79"/>
        <v>331.6</v>
      </c>
      <c r="V129" s="129">
        <f t="shared" si="79"/>
        <v>282.20000000000005</v>
      </c>
    </row>
    <row r="130" spans="1:22" s="72" customFormat="1" ht="15.75">
      <c r="A130" s="36" t="s">
        <v>111</v>
      </c>
      <c r="B130" s="20" t="s">
        <v>81</v>
      </c>
      <c r="C130" s="48" t="s">
        <v>6</v>
      </c>
      <c r="D130" s="169"/>
      <c r="E130" s="169"/>
      <c r="F130" s="169"/>
      <c r="G130" s="169"/>
      <c r="H130" s="169"/>
      <c r="I130" s="65"/>
      <c r="J130" s="131">
        <v>35</v>
      </c>
      <c r="K130" s="129"/>
      <c r="L130" s="129"/>
      <c r="M130" s="129"/>
      <c r="N130" s="129"/>
      <c r="O130" s="129"/>
      <c r="P130" s="129"/>
      <c r="Q130" s="129"/>
      <c r="R130" s="129"/>
      <c r="S130" s="129"/>
      <c r="T130" s="131">
        <f>U130-J130</f>
        <v>0</v>
      </c>
      <c r="U130" s="131">
        <v>35</v>
      </c>
      <c r="V130" s="131">
        <v>35</v>
      </c>
    </row>
    <row r="131" spans="1:22" s="72" customFormat="1" ht="15.75">
      <c r="A131" s="36" t="s">
        <v>111</v>
      </c>
      <c r="B131" s="236" t="s">
        <v>51</v>
      </c>
      <c r="C131" s="48" t="s">
        <v>9</v>
      </c>
      <c r="D131" s="175">
        <v>462</v>
      </c>
      <c r="E131" s="177">
        <v>0</v>
      </c>
      <c r="F131" s="177">
        <v>0</v>
      </c>
      <c r="G131" s="183">
        <f>SUM(D131:F131)</f>
        <v>462</v>
      </c>
      <c r="H131" s="178"/>
      <c r="I131" s="65">
        <v>293</v>
      </c>
      <c r="J131" s="131">
        <f>SUM(K131:S131)</f>
        <v>147</v>
      </c>
      <c r="K131" s="131"/>
      <c r="L131" s="131"/>
      <c r="M131" s="131"/>
      <c r="N131" s="131"/>
      <c r="O131" s="131"/>
      <c r="P131" s="131"/>
      <c r="Q131" s="131">
        <v>147</v>
      </c>
      <c r="R131" s="131"/>
      <c r="S131" s="132"/>
      <c r="T131" s="131">
        <f t="shared" si="78"/>
        <v>-46.8</v>
      </c>
      <c r="U131" s="131">
        <v>100.2</v>
      </c>
      <c r="V131" s="131">
        <v>50.8</v>
      </c>
    </row>
    <row r="132" spans="1:22" s="72" customFormat="1" ht="15.75">
      <c r="A132" s="36" t="s">
        <v>111</v>
      </c>
      <c r="B132" s="236" t="s">
        <v>48</v>
      </c>
      <c r="C132" s="48" t="s">
        <v>10</v>
      </c>
      <c r="D132" s="217"/>
      <c r="E132" s="218"/>
      <c r="F132" s="218"/>
      <c r="G132" s="219"/>
      <c r="H132" s="220"/>
      <c r="I132" s="199"/>
      <c r="J132" s="131">
        <v>52.2</v>
      </c>
      <c r="K132" s="190"/>
      <c r="L132" s="190"/>
      <c r="M132" s="190"/>
      <c r="N132" s="190"/>
      <c r="O132" s="190"/>
      <c r="P132" s="190"/>
      <c r="Q132" s="190"/>
      <c r="R132" s="190"/>
      <c r="S132" s="191"/>
      <c r="T132" s="131">
        <f>U132-J132</f>
        <v>46.8</v>
      </c>
      <c r="U132" s="131">
        <v>99</v>
      </c>
      <c r="V132" s="131">
        <v>99</v>
      </c>
    </row>
    <row r="133" spans="1:22" s="72" customFormat="1" ht="15.75">
      <c r="A133" s="36" t="s">
        <v>111</v>
      </c>
      <c r="B133" s="236" t="s">
        <v>50</v>
      </c>
      <c r="C133" s="48" t="s">
        <v>14</v>
      </c>
      <c r="D133" s="217"/>
      <c r="E133" s="218"/>
      <c r="F133" s="218"/>
      <c r="G133" s="219"/>
      <c r="H133" s="220"/>
      <c r="I133" s="199"/>
      <c r="J133" s="131">
        <v>97.4</v>
      </c>
      <c r="K133" s="190"/>
      <c r="L133" s="190"/>
      <c r="M133" s="190"/>
      <c r="N133" s="190"/>
      <c r="O133" s="190"/>
      <c r="P133" s="190"/>
      <c r="Q133" s="190"/>
      <c r="R133" s="190"/>
      <c r="S133" s="191"/>
      <c r="T133" s="131">
        <f>U133-J133</f>
        <v>0</v>
      </c>
      <c r="U133" s="131">
        <v>97.4</v>
      </c>
      <c r="V133" s="131">
        <v>97.4</v>
      </c>
    </row>
    <row r="134" spans="1:22" s="72" customFormat="1" ht="15.75">
      <c r="A134" s="36" t="s">
        <v>111</v>
      </c>
      <c r="B134" s="94" t="s">
        <v>55</v>
      </c>
      <c r="C134" s="27" t="s">
        <v>15</v>
      </c>
      <c r="D134" s="217"/>
      <c r="E134" s="218"/>
      <c r="F134" s="218"/>
      <c r="G134" s="219"/>
      <c r="H134" s="220"/>
      <c r="I134" s="199">
        <v>50</v>
      </c>
      <c r="J134" s="131">
        <v>0</v>
      </c>
      <c r="K134" s="190">
        <v>10</v>
      </c>
      <c r="L134" s="190"/>
      <c r="M134" s="190"/>
      <c r="N134" s="190"/>
      <c r="O134" s="190"/>
      <c r="P134" s="190"/>
      <c r="Q134" s="190"/>
      <c r="R134" s="190"/>
      <c r="S134" s="191"/>
      <c r="T134" s="131">
        <f t="shared" si="78"/>
        <v>0</v>
      </c>
      <c r="U134" s="131">
        <v>0</v>
      </c>
      <c r="V134" s="131">
        <f>SUM(W134:AD134)</f>
        <v>0</v>
      </c>
    </row>
    <row r="135" spans="1:22" s="72" customFormat="1" ht="15.75">
      <c r="A135" s="71" t="s">
        <v>61</v>
      </c>
      <c r="B135" s="245" t="s">
        <v>114</v>
      </c>
      <c r="C135" s="259"/>
      <c r="D135" s="221">
        <f>SUM(D136)</f>
        <v>470</v>
      </c>
      <c r="E135" s="221">
        <f>SUM(E136)</f>
        <v>0</v>
      </c>
      <c r="F135" s="221">
        <f>SUM(F136)</f>
        <v>0</v>
      </c>
      <c r="G135" s="221">
        <f>SUM(G136)</f>
        <v>470</v>
      </c>
      <c r="H135" s="221">
        <f aca="true" t="shared" si="80" ref="H135:V135">SUM(H136)</f>
        <v>100</v>
      </c>
      <c r="I135" s="188">
        <f t="shared" si="80"/>
        <v>0</v>
      </c>
      <c r="J135" s="233">
        <f t="shared" si="80"/>
        <v>5</v>
      </c>
      <c r="K135" s="133">
        <f t="shared" si="80"/>
        <v>5</v>
      </c>
      <c r="L135" s="133">
        <f t="shared" si="80"/>
        <v>0</v>
      </c>
      <c r="M135" s="133">
        <f t="shared" si="80"/>
        <v>0</v>
      </c>
      <c r="N135" s="133">
        <f t="shared" si="80"/>
        <v>0</v>
      </c>
      <c r="O135" s="133">
        <f t="shared" si="80"/>
        <v>0</v>
      </c>
      <c r="P135" s="133">
        <f t="shared" si="80"/>
        <v>0</v>
      </c>
      <c r="Q135" s="133">
        <f t="shared" si="80"/>
        <v>0</v>
      </c>
      <c r="R135" s="133">
        <f t="shared" si="80"/>
        <v>0</v>
      </c>
      <c r="S135" s="134">
        <f t="shared" si="80"/>
        <v>0</v>
      </c>
      <c r="T135" s="233">
        <f t="shared" si="80"/>
        <v>-5</v>
      </c>
      <c r="U135" s="233">
        <f t="shared" si="80"/>
        <v>0</v>
      </c>
      <c r="V135" s="233">
        <f t="shared" si="80"/>
        <v>0</v>
      </c>
    </row>
    <row r="136" spans="1:22" s="72" customFormat="1" ht="15.75">
      <c r="A136" s="36" t="s">
        <v>61</v>
      </c>
      <c r="B136" s="94" t="s">
        <v>48</v>
      </c>
      <c r="C136" s="48" t="s">
        <v>42</v>
      </c>
      <c r="D136" s="61">
        <v>470</v>
      </c>
      <c r="E136" s="216"/>
      <c r="F136" s="216"/>
      <c r="G136" s="210">
        <f>SUM(D136:F136)</f>
        <v>470</v>
      </c>
      <c r="H136" s="178">
        <v>100</v>
      </c>
      <c r="I136" s="65">
        <v>0</v>
      </c>
      <c r="J136" s="131">
        <f>SUM(K136:S136)</f>
        <v>5</v>
      </c>
      <c r="K136" s="129">
        <v>5</v>
      </c>
      <c r="L136" s="129"/>
      <c r="M136" s="129"/>
      <c r="N136" s="129"/>
      <c r="O136" s="129"/>
      <c r="P136" s="129"/>
      <c r="Q136" s="129"/>
      <c r="R136" s="129"/>
      <c r="S136" s="130"/>
      <c r="T136" s="131">
        <f t="shared" si="78"/>
        <v>-5</v>
      </c>
      <c r="U136" s="131">
        <v>0</v>
      </c>
      <c r="V136" s="131">
        <f>SUM(W136:AD136)</f>
        <v>0</v>
      </c>
    </row>
    <row r="137" spans="1:22" s="44" customFormat="1" ht="18.75">
      <c r="A137" s="247" t="s">
        <v>62</v>
      </c>
      <c r="B137" s="248"/>
      <c r="C137" s="248"/>
      <c r="D137" s="173">
        <f aca="true" t="shared" si="81" ref="D137:K137">SUM(D125,D129,D135)</f>
        <v>932</v>
      </c>
      <c r="E137" s="173">
        <f t="shared" si="81"/>
        <v>0</v>
      </c>
      <c r="F137" s="173">
        <f t="shared" si="81"/>
        <v>0</v>
      </c>
      <c r="G137" s="173">
        <f t="shared" si="81"/>
        <v>932</v>
      </c>
      <c r="H137" s="173">
        <f t="shared" si="81"/>
        <v>100</v>
      </c>
      <c r="I137" s="22">
        <f t="shared" si="81"/>
        <v>385.4</v>
      </c>
      <c r="J137" s="110">
        <f t="shared" si="81"/>
        <v>379</v>
      </c>
      <c r="K137" s="125">
        <f t="shared" si="81"/>
        <v>15</v>
      </c>
      <c r="L137" s="125">
        <f aca="true" t="shared" si="82" ref="L137:S137">SUM(L125,L129)</f>
        <v>0</v>
      </c>
      <c r="M137" s="125">
        <f t="shared" si="82"/>
        <v>0</v>
      </c>
      <c r="N137" s="125">
        <f t="shared" si="82"/>
        <v>0</v>
      </c>
      <c r="O137" s="125">
        <f t="shared" si="82"/>
        <v>0</v>
      </c>
      <c r="P137" s="125">
        <f t="shared" si="82"/>
        <v>0</v>
      </c>
      <c r="Q137" s="125">
        <f t="shared" si="82"/>
        <v>147</v>
      </c>
      <c r="R137" s="125">
        <f t="shared" si="82"/>
        <v>0</v>
      </c>
      <c r="S137" s="126">
        <f t="shared" si="82"/>
        <v>42.4</v>
      </c>
      <c r="T137" s="110">
        <f>SUM(T125,T129,T135)</f>
        <v>-5</v>
      </c>
      <c r="U137" s="110">
        <f>SUM(U125,U129,U135)</f>
        <v>374</v>
      </c>
      <c r="V137" s="110">
        <f>SUM(V125,V129,V135)</f>
        <v>308.1</v>
      </c>
    </row>
    <row r="138" spans="1:22" ht="19.5" customHeight="1">
      <c r="A138" s="28" t="s">
        <v>31</v>
      </c>
      <c r="B138" s="3"/>
      <c r="C138" s="4"/>
      <c r="D138" s="179"/>
      <c r="E138" s="179"/>
      <c r="F138" s="179"/>
      <c r="G138" s="179"/>
      <c r="H138" s="179"/>
      <c r="I138" s="179"/>
      <c r="J138" s="127"/>
      <c r="K138" s="135"/>
      <c r="L138" s="135"/>
      <c r="M138" s="135"/>
      <c r="N138" s="135"/>
      <c r="O138" s="135"/>
      <c r="P138" s="135"/>
      <c r="Q138" s="135"/>
      <c r="R138" s="135"/>
      <c r="S138" s="136"/>
      <c r="T138" s="127"/>
      <c r="U138" s="127"/>
      <c r="V138" s="127"/>
    </row>
    <row r="139" spans="1:22" s="45" customFormat="1" ht="16.5" customHeight="1">
      <c r="A139" s="34" t="s">
        <v>84</v>
      </c>
      <c r="B139" s="254" t="s">
        <v>85</v>
      </c>
      <c r="C139" s="255"/>
      <c r="D139" s="169">
        <f aca="true" t="shared" si="83" ref="D139:I139">SUM(D140:D143)</f>
        <v>1458</v>
      </c>
      <c r="E139" s="169">
        <f t="shared" si="83"/>
        <v>0</v>
      </c>
      <c r="F139" s="169">
        <f t="shared" si="83"/>
        <v>32</v>
      </c>
      <c r="G139" s="169">
        <f t="shared" si="83"/>
        <v>1490</v>
      </c>
      <c r="H139" s="169">
        <f t="shared" si="83"/>
        <v>0</v>
      </c>
      <c r="I139" s="65">
        <f t="shared" si="83"/>
        <v>100</v>
      </c>
      <c r="J139" s="129">
        <f>J141+J142</f>
        <v>31.8</v>
      </c>
      <c r="K139" s="129">
        <f aca="true" t="shared" si="84" ref="K139:V139">K141+K142</f>
        <v>50</v>
      </c>
      <c r="L139" s="129">
        <f t="shared" si="84"/>
        <v>0</v>
      </c>
      <c r="M139" s="129">
        <f t="shared" si="84"/>
        <v>0</v>
      </c>
      <c r="N139" s="129">
        <f t="shared" si="84"/>
        <v>0</v>
      </c>
      <c r="O139" s="129">
        <f t="shared" si="84"/>
        <v>0</v>
      </c>
      <c r="P139" s="129">
        <f t="shared" si="84"/>
        <v>0</v>
      </c>
      <c r="Q139" s="129">
        <f t="shared" si="84"/>
        <v>0</v>
      </c>
      <c r="R139" s="129">
        <f t="shared" si="84"/>
        <v>0</v>
      </c>
      <c r="S139" s="129">
        <f t="shared" si="84"/>
        <v>0</v>
      </c>
      <c r="T139" s="129">
        <f t="shared" si="84"/>
        <v>-31.8</v>
      </c>
      <c r="U139" s="129">
        <f t="shared" si="84"/>
        <v>0</v>
      </c>
      <c r="V139" s="129">
        <f t="shared" si="84"/>
        <v>0</v>
      </c>
    </row>
    <row r="140" spans="1:22" s="45" customFormat="1" ht="16.5" customHeight="1" hidden="1">
      <c r="A140" s="32" t="s">
        <v>84</v>
      </c>
      <c r="B140" s="46" t="s">
        <v>53</v>
      </c>
      <c r="C140" s="19" t="s">
        <v>86</v>
      </c>
      <c r="D140" s="175"/>
      <c r="E140" s="175"/>
      <c r="F140" s="175"/>
      <c r="G140" s="175"/>
      <c r="H140" s="175"/>
      <c r="I140" s="189"/>
      <c r="J140" s="131">
        <f>SUM(K140:S140)</f>
        <v>0</v>
      </c>
      <c r="K140" s="131"/>
      <c r="L140" s="131"/>
      <c r="M140" s="131"/>
      <c r="N140" s="131"/>
      <c r="O140" s="131"/>
      <c r="P140" s="131"/>
      <c r="Q140" s="131"/>
      <c r="R140" s="131"/>
      <c r="S140" s="132"/>
      <c r="T140" s="131">
        <f>SUM(U140:AB140)</f>
        <v>0</v>
      </c>
      <c r="U140" s="131">
        <f>SUM(W140:AC140)</f>
        <v>0</v>
      </c>
      <c r="V140" s="131">
        <f>SUM(W140:AD140)</f>
        <v>0</v>
      </c>
    </row>
    <row r="141" spans="1:22" s="45" customFormat="1" ht="17.25" customHeight="1">
      <c r="A141" s="32" t="s">
        <v>84</v>
      </c>
      <c r="B141" s="46" t="s">
        <v>51</v>
      </c>
      <c r="C141" s="19" t="s">
        <v>87</v>
      </c>
      <c r="D141" s="175">
        <v>0</v>
      </c>
      <c r="E141" s="177">
        <v>0</v>
      </c>
      <c r="F141" s="177">
        <v>0</v>
      </c>
      <c r="G141" s="183">
        <f>SUM(D141:F141)</f>
        <v>0</v>
      </c>
      <c r="H141" s="177">
        <v>0</v>
      </c>
      <c r="I141" s="189">
        <v>100</v>
      </c>
      <c r="J141" s="131">
        <v>31.8</v>
      </c>
      <c r="K141" s="131">
        <v>50</v>
      </c>
      <c r="L141" s="131"/>
      <c r="M141" s="131"/>
      <c r="N141" s="131"/>
      <c r="O141" s="131"/>
      <c r="P141" s="131"/>
      <c r="Q141" s="131"/>
      <c r="R141" s="131"/>
      <c r="S141" s="132"/>
      <c r="T141" s="131">
        <f>U141-J141</f>
        <v>-31.8</v>
      </c>
      <c r="U141" s="131">
        <v>0</v>
      </c>
      <c r="V141" s="131">
        <f>SUM(W141:AD141)</f>
        <v>0</v>
      </c>
    </row>
    <row r="142" spans="1:22" s="45" customFormat="1" ht="17.25" customHeight="1" hidden="1">
      <c r="A142" s="32" t="s">
        <v>84</v>
      </c>
      <c r="B142" s="46" t="s">
        <v>51</v>
      </c>
      <c r="C142" s="73" t="s">
        <v>122</v>
      </c>
      <c r="D142" s="175">
        <v>1458</v>
      </c>
      <c r="E142" s="177">
        <v>0</v>
      </c>
      <c r="F142" s="177">
        <v>32</v>
      </c>
      <c r="G142" s="183">
        <f>SUM(D142:F142)</f>
        <v>1490</v>
      </c>
      <c r="H142" s="177">
        <v>0</v>
      </c>
      <c r="I142" s="192"/>
      <c r="J142" s="131">
        <f>SUM(K142:S142)</f>
        <v>0</v>
      </c>
      <c r="K142" s="131"/>
      <c r="L142" s="131"/>
      <c r="M142" s="131"/>
      <c r="N142" s="131"/>
      <c r="O142" s="131"/>
      <c r="P142" s="131"/>
      <c r="Q142" s="131"/>
      <c r="R142" s="131"/>
      <c r="S142" s="132"/>
      <c r="T142" s="131">
        <f>U142-J142</f>
        <v>0</v>
      </c>
      <c r="U142" s="131">
        <v>0</v>
      </c>
      <c r="V142" s="131">
        <f>SUM(W142:AD142)</f>
        <v>0</v>
      </c>
    </row>
    <row r="143" spans="1:22" s="45" customFormat="1" ht="17.25" customHeight="1" hidden="1">
      <c r="A143" s="32" t="s">
        <v>84</v>
      </c>
      <c r="B143" s="46" t="s">
        <v>48</v>
      </c>
      <c r="C143" s="19" t="s">
        <v>88</v>
      </c>
      <c r="D143" s="175"/>
      <c r="E143" s="175"/>
      <c r="F143" s="175"/>
      <c r="G143" s="175"/>
      <c r="H143" s="175"/>
      <c r="I143" s="192"/>
      <c r="J143" s="131">
        <f>SUM(K143:S143)</f>
        <v>0</v>
      </c>
      <c r="K143" s="131"/>
      <c r="L143" s="131"/>
      <c r="M143" s="131"/>
      <c r="N143" s="131"/>
      <c r="O143" s="131"/>
      <c r="P143" s="131"/>
      <c r="Q143" s="131"/>
      <c r="R143" s="131"/>
      <c r="S143" s="132"/>
      <c r="T143" s="131">
        <f>SUM(U143:AB143)</f>
        <v>0</v>
      </c>
      <c r="U143" s="131">
        <f>SUM(W143:AC143)</f>
        <v>0</v>
      </c>
      <c r="V143" s="131">
        <f>SUM(W143:AD143)</f>
        <v>0</v>
      </c>
    </row>
    <row r="144" spans="1:22" s="45" customFormat="1" ht="17.25" customHeight="1">
      <c r="A144" s="34" t="s">
        <v>52</v>
      </c>
      <c r="B144" s="254" t="s">
        <v>89</v>
      </c>
      <c r="C144" s="255"/>
      <c r="D144" s="180">
        <f aca="true" t="shared" si="85" ref="D144:I144">SUM(D145,D154,D161)</f>
        <v>566</v>
      </c>
      <c r="E144" s="180">
        <f t="shared" si="85"/>
        <v>0</v>
      </c>
      <c r="F144" s="180">
        <f t="shared" si="85"/>
        <v>134</v>
      </c>
      <c r="G144" s="180">
        <f t="shared" si="85"/>
        <v>700</v>
      </c>
      <c r="H144" s="180">
        <f t="shared" si="85"/>
        <v>0</v>
      </c>
      <c r="I144" s="65">
        <f t="shared" si="85"/>
        <v>6000</v>
      </c>
      <c r="J144" s="129">
        <f>J145+J153+J155</f>
        <v>3096.3</v>
      </c>
      <c r="K144" s="129">
        <f aca="true" t="shared" si="86" ref="K144:T144">K145+K153+K155</f>
        <v>199.4</v>
      </c>
      <c r="L144" s="129">
        <f t="shared" si="86"/>
        <v>0</v>
      </c>
      <c r="M144" s="129">
        <f t="shared" si="86"/>
        <v>0</v>
      </c>
      <c r="N144" s="129">
        <f t="shared" si="86"/>
        <v>0</v>
      </c>
      <c r="O144" s="129">
        <f t="shared" si="86"/>
        <v>0</v>
      </c>
      <c r="P144" s="129">
        <f t="shared" si="86"/>
        <v>0</v>
      </c>
      <c r="Q144" s="129">
        <f t="shared" si="86"/>
        <v>0</v>
      </c>
      <c r="R144" s="129">
        <f t="shared" si="86"/>
        <v>0</v>
      </c>
      <c r="S144" s="129">
        <f t="shared" si="86"/>
        <v>0</v>
      </c>
      <c r="T144" s="129">
        <f t="shared" si="86"/>
        <v>-226.8000000000001</v>
      </c>
      <c r="U144" s="129">
        <f>U145+U153+U155</f>
        <v>2869.5</v>
      </c>
      <c r="V144" s="129">
        <f>SUM(V145,V155,V161)+V164</f>
        <v>828.6999999999999</v>
      </c>
    </row>
    <row r="145" spans="1:22" s="67" customFormat="1" ht="18" customHeight="1">
      <c r="A145" s="34" t="s">
        <v>52</v>
      </c>
      <c r="B145" s="77"/>
      <c r="C145" s="77" t="s">
        <v>158</v>
      </c>
      <c r="D145" s="180">
        <f aca="true" t="shared" si="87" ref="D145:I145">SUM(D146:D153)</f>
        <v>566</v>
      </c>
      <c r="E145" s="180">
        <f t="shared" si="87"/>
        <v>0</v>
      </c>
      <c r="F145" s="180">
        <f t="shared" si="87"/>
        <v>134</v>
      </c>
      <c r="G145" s="180">
        <f t="shared" si="87"/>
        <v>700</v>
      </c>
      <c r="H145" s="180">
        <f t="shared" si="87"/>
        <v>0</v>
      </c>
      <c r="I145" s="65">
        <f t="shared" si="87"/>
        <v>6000</v>
      </c>
      <c r="J145" s="129">
        <f aca="true" t="shared" si="88" ref="J145:T145">SUM(J146:J152)</f>
        <v>3020.8</v>
      </c>
      <c r="K145" s="129">
        <f t="shared" si="88"/>
        <v>0</v>
      </c>
      <c r="L145" s="129">
        <f t="shared" si="88"/>
        <v>0</v>
      </c>
      <c r="M145" s="129">
        <f t="shared" si="88"/>
        <v>0</v>
      </c>
      <c r="N145" s="129">
        <f t="shared" si="88"/>
        <v>0</v>
      </c>
      <c r="O145" s="129">
        <f t="shared" si="88"/>
        <v>0</v>
      </c>
      <c r="P145" s="129">
        <f t="shared" si="88"/>
        <v>0</v>
      </c>
      <c r="Q145" s="129">
        <f t="shared" si="88"/>
        <v>0</v>
      </c>
      <c r="R145" s="129">
        <f t="shared" si="88"/>
        <v>0</v>
      </c>
      <c r="S145" s="129">
        <f t="shared" si="88"/>
        <v>0</v>
      </c>
      <c r="T145" s="129">
        <f t="shared" si="88"/>
        <v>-349.9000000000001</v>
      </c>
      <c r="U145" s="129">
        <f>SUM(U146:U152)</f>
        <v>2670.9</v>
      </c>
      <c r="V145" s="129">
        <f>SUM(V146:V152)</f>
        <v>810.8</v>
      </c>
    </row>
    <row r="146" spans="1:22" s="67" customFormat="1" ht="31.5">
      <c r="A146" s="32" t="s">
        <v>52</v>
      </c>
      <c r="B146" s="46" t="s">
        <v>81</v>
      </c>
      <c r="C146" s="239" t="s">
        <v>121</v>
      </c>
      <c r="D146" s="175">
        <v>0</v>
      </c>
      <c r="E146" s="175"/>
      <c r="F146" s="175"/>
      <c r="G146" s="183">
        <f>SUM(D146:F146)</f>
        <v>0</v>
      </c>
      <c r="H146" s="175"/>
      <c r="I146" s="192"/>
      <c r="J146" s="131">
        <v>10</v>
      </c>
      <c r="K146" s="131"/>
      <c r="L146" s="131">
        <f>SUM(L147:L153)</f>
        <v>0</v>
      </c>
      <c r="M146" s="131">
        <f>SUM(M147:M153)</f>
        <v>0</v>
      </c>
      <c r="N146" s="131">
        <f>SUM(N147:N153)</f>
        <v>0</v>
      </c>
      <c r="O146" s="131">
        <f>SUM(O147:O153)</f>
        <v>0</v>
      </c>
      <c r="P146" s="131">
        <f>SUM(P147:P153)</f>
        <v>0</v>
      </c>
      <c r="Q146" s="131"/>
      <c r="R146" s="131"/>
      <c r="S146" s="132"/>
      <c r="T146" s="131">
        <f>U146-J146</f>
        <v>-10</v>
      </c>
      <c r="U146" s="131">
        <v>0</v>
      </c>
      <c r="V146" s="131">
        <f>SUM(W146:AD146)</f>
        <v>0</v>
      </c>
    </row>
    <row r="147" spans="1:22" s="45" customFormat="1" ht="15.75" hidden="1">
      <c r="A147" s="32"/>
      <c r="B147" s="46"/>
      <c r="C147" s="239"/>
      <c r="D147" s="175"/>
      <c r="E147" s="177"/>
      <c r="F147" s="177"/>
      <c r="G147" s="183"/>
      <c r="H147" s="177"/>
      <c r="I147" s="189"/>
      <c r="J147" s="131"/>
      <c r="K147" s="131"/>
      <c r="L147" s="131"/>
      <c r="M147" s="131"/>
      <c r="N147" s="131"/>
      <c r="O147" s="131"/>
      <c r="P147" s="131"/>
      <c r="Q147" s="131"/>
      <c r="R147" s="131"/>
      <c r="S147" s="132"/>
      <c r="T147" s="131"/>
      <c r="U147" s="131"/>
      <c r="V147" s="131"/>
    </row>
    <row r="148" spans="1:22" s="45" customFormat="1" ht="31.5">
      <c r="A148" s="32" t="s">
        <v>52</v>
      </c>
      <c r="B148" s="46" t="s">
        <v>51</v>
      </c>
      <c r="C148" s="239" t="s">
        <v>121</v>
      </c>
      <c r="D148" s="175"/>
      <c r="E148" s="177"/>
      <c r="F148" s="177"/>
      <c r="G148" s="183"/>
      <c r="H148" s="177"/>
      <c r="I148" s="189"/>
      <c r="J148" s="131">
        <v>10</v>
      </c>
      <c r="K148" s="131"/>
      <c r="L148" s="131"/>
      <c r="M148" s="131"/>
      <c r="N148" s="131"/>
      <c r="O148" s="131"/>
      <c r="P148" s="131"/>
      <c r="Q148" s="131"/>
      <c r="R148" s="131"/>
      <c r="S148" s="132"/>
      <c r="T148" s="131">
        <f>U148-J148</f>
        <v>1850</v>
      </c>
      <c r="U148" s="131">
        <v>1860</v>
      </c>
      <c r="V148" s="131">
        <v>0</v>
      </c>
    </row>
    <row r="149" spans="1:22" s="67" customFormat="1" ht="31.5">
      <c r="A149" s="32" t="s">
        <v>52</v>
      </c>
      <c r="B149" s="46" t="s">
        <v>48</v>
      </c>
      <c r="C149" s="239" t="s">
        <v>121</v>
      </c>
      <c r="D149" s="175">
        <v>0</v>
      </c>
      <c r="E149" s="177"/>
      <c r="F149" s="177"/>
      <c r="G149" s="183">
        <f>SUM(D149:F149)</f>
        <v>0</v>
      </c>
      <c r="H149" s="177"/>
      <c r="I149" s="192"/>
      <c r="J149" s="131">
        <v>850.8</v>
      </c>
      <c r="K149" s="129"/>
      <c r="L149" s="129">
        <f>SUM(L150:L153)</f>
        <v>0</v>
      </c>
      <c r="M149" s="129">
        <f>SUM(M150:M153)</f>
        <v>0</v>
      </c>
      <c r="N149" s="129">
        <f>SUM(N150:N153)</f>
        <v>0</v>
      </c>
      <c r="O149" s="129">
        <f>SUM(O150:O153)</f>
        <v>0</v>
      </c>
      <c r="P149" s="129">
        <f>SUM(P150:P153)</f>
        <v>0</v>
      </c>
      <c r="Q149" s="129"/>
      <c r="R149" s="129"/>
      <c r="S149" s="130"/>
      <c r="T149" s="131">
        <f>U149-J149</f>
        <v>-39.89999999999998</v>
      </c>
      <c r="U149" s="131">
        <v>810.9</v>
      </c>
      <c r="V149" s="131">
        <v>810.8</v>
      </c>
    </row>
    <row r="150" spans="1:22" s="45" customFormat="1" ht="31.5">
      <c r="A150" s="32" t="s">
        <v>52</v>
      </c>
      <c r="B150" s="46" t="s">
        <v>48</v>
      </c>
      <c r="C150" s="239" t="s">
        <v>160</v>
      </c>
      <c r="D150" s="175">
        <v>566</v>
      </c>
      <c r="E150" s="177"/>
      <c r="F150" s="177">
        <v>134</v>
      </c>
      <c r="G150" s="183">
        <f>SUM(D150:F150)</f>
        <v>700</v>
      </c>
      <c r="H150" s="177"/>
      <c r="I150" s="192"/>
      <c r="J150" s="131">
        <v>210</v>
      </c>
      <c r="K150" s="131"/>
      <c r="L150" s="131"/>
      <c r="M150" s="131"/>
      <c r="N150" s="131"/>
      <c r="O150" s="131"/>
      <c r="P150" s="131"/>
      <c r="Q150" s="131"/>
      <c r="R150" s="131"/>
      <c r="S150" s="132"/>
      <c r="T150" s="131">
        <f>U150-J150</f>
        <v>-210</v>
      </c>
      <c r="U150" s="131">
        <v>0</v>
      </c>
      <c r="V150" s="131">
        <v>0</v>
      </c>
    </row>
    <row r="151" spans="1:22" s="45" customFormat="1" ht="31.5">
      <c r="A151" s="32" t="s">
        <v>52</v>
      </c>
      <c r="B151" s="46" t="s">
        <v>50</v>
      </c>
      <c r="C151" s="239" t="s">
        <v>159</v>
      </c>
      <c r="D151" s="175"/>
      <c r="E151" s="177"/>
      <c r="F151" s="177"/>
      <c r="G151" s="183"/>
      <c r="H151" s="177"/>
      <c r="I151" s="192"/>
      <c r="J151" s="131">
        <v>140</v>
      </c>
      <c r="K151" s="131"/>
      <c r="L151" s="131"/>
      <c r="M151" s="131"/>
      <c r="N151" s="131"/>
      <c r="O151" s="131"/>
      <c r="P151" s="131"/>
      <c r="Q151" s="131"/>
      <c r="R151" s="131"/>
      <c r="S151" s="132"/>
      <c r="T151" s="131">
        <f>U151-J151</f>
        <v>-140</v>
      </c>
      <c r="U151" s="131">
        <v>0</v>
      </c>
      <c r="V151" s="131">
        <v>0</v>
      </c>
    </row>
    <row r="152" spans="1:22" s="67" customFormat="1" ht="31.5">
      <c r="A152" s="32" t="s">
        <v>52</v>
      </c>
      <c r="B152" s="46" t="s">
        <v>50</v>
      </c>
      <c r="C152" s="239" t="s">
        <v>121</v>
      </c>
      <c r="D152" s="175">
        <v>0</v>
      </c>
      <c r="E152" s="175"/>
      <c r="F152" s="175"/>
      <c r="G152" s="183">
        <f>SUM(D152:F152)</f>
        <v>0</v>
      </c>
      <c r="H152" s="175"/>
      <c r="I152" s="192"/>
      <c r="J152" s="131">
        <v>1800</v>
      </c>
      <c r="K152" s="129"/>
      <c r="L152" s="129">
        <f>SUM(L153:L155)</f>
        <v>0</v>
      </c>
      <c r="M152" s="129">
        <f>SUM(M153:M155)</f>
        <v>0</v>
      </c>
      <c r="N152" s="129">
        <f>SUM(N153:N155)</f>
        <v>0</v>
      </c>
      <c r="O152" s="129">
        <f>SUM(O153:O155)</f>
        <v>0</v>
      </c>
      <c r="P152" s="129">
        <f>SUM(P153:P155)</f>
        <v>0</v>
      </c>
      <c r="Q152" s="129"/>
      <c r="R152" s="129"/>
      <c r="S152" s="130"/>
      <c r="T152" s="131">
        <f>U152-J152</f>
        <v>-1800</v>
      </c>
      <c r="U152" s="131">
        <v>0</v>
      </c>
      <c r="V152" s="131">
        <f>SUM(W152:AD152)</f>
        <v>0</v>
      </c>
    </row>
    <row r="153" spans="1:22" s="45" customFormat="1" ht="31.5">
      <c r="A153" s="34" t="s">
        <v>52</v>
      </c>
      <c r="B153" s="77"/>
      <c r="C153" s="240" t="s">
        <v>161</v>
      </c>
      <c r="D153" s="180">
        <f aca="true" t="shared" si="89" ref="D153:I153">SUM(D154:D161)</f>
        <v>0</v>
      </c>
      <c r="E153" s="180">
        <f t="shared" si="89"/>
        <v>0</v>
      </c>
      <c r="F153" s="180">
        <f t="shared" si="89"/>
        <v>0</v>
      </c>
      <c r="G153" s="180">
        <f t="shared" si="89"/>
        <v>0</v>
      </c>
      <c r="H153" s="180">
        <f t="shared" si="89"/>
        <v>0</v>
      </c>
      <c r="I153" s="65">
        <f t="shared" si="89"/>
        <v>6000</v>
      </c>
      <c r="J153" s="129">
        <v>0.5</v>
      </c>
      <c r="K153" s="129">
        <f aca="true" t="shared" si="90" ref="K153:V153">K154</f>
        <v>0</v>
      </c>
      <c r="L153" s="129">
        <f t="shared" si="90"/>
        <v>0</v>
      </c>
      <c r="M153" s="129">
        <f t="shared" si="90"/>
        <v>0</v>
      </c>
      <c r="N153" s="129">
        <f t="shared" si="90"/>
        <v>0</v>
      </c>
      <c r="O153" s="129">
        <f t="shared" si="90"/>
        <v>0</v>
      </c>
      <c r="P153" s="129">
        <f t="shared" si="90"/>
        <v>0</v>
      </c>
      <c r="Q153" s="129">
        <f t="shared" si="90"/>
        <v>0</v>
      </c>
      <c r="R153" s="129">
        <f t="shared" si="90"/>
        <v>0</v>
      </c>
      <c r="S153" s="129">
        <f t="shared" si="90"/>
        <v>0</v>
      </c>
      <c r="T153" s="129">
        <f t="shared" si="90"/>
        <v>-0.5</v>
      </c>
      <c r="U153" s="129">
        <f t="shared" si="90"/>
        <v>0</v>
      </c>
      <c r="V153" s="129">
        <f t="shared" si="90"/>
        <v>0</v>
      </c>
    </row>
    <row r="154" spans="1:22" s="67" customFormat="1" ht="17.25" customHeight="1">
      <c r="A154" s="32" t="s">
        <v>52</v>
      </c>
      <c r="B154" s="46" t="s">
        <v>55</v>
      </c>
      <c r="C154" s="27" t="s">
        <v>15</v>
      </c>
      <c r="D154" s="169"/>
      <c r="E154" s="169"/>
      <c r="F154" s="169"/>
      <c r="G154" s="169"/>
      <c r="H154" s="169"/>
      <c r="I154" s="65"/>
      <c r="J154" s="131">
        <v>0.5</v>
      </c>
      <c r="K154" s="131"/>
      <c r="L154" s="131"/>
      <c r="M154" s="131"/>
      <c r="N154" s="131"/>
      <c r="O154" s="131"/>
      <c r="P154" s="131"/>
      <c r="Q154" s="131"/>
      <c r="R154" s="131"/>
      <c r="S154" s="132"/>
      <c r="T154" s="131">
        <f>U154-J154</f>
        <v>-0.5</v>
      </c>
      <c r="U154" s="131">
        <v>0</v>
      </c>
      <c r="V154" s="131">
        <v>0</v>
      </c>
    </row>
    <row r="155" spans="1:22" s="45" customFormat="1" ht="17.25" customHeight="1">
      <c r="A155" s="34" t="s">
        <v>52</v>
      </c>
      <c r="B155" s="46"/>
      <c r="C155" s="240" t="s">
        <v>162</v>
      </c>
      <c r="D155" s="175"/>
      <c r="E155" s="175"/>
      <c r="F155" s="175"/>
      <c r="G155" s="183"/>
      <c r="H155" s="175"/>
      <c r="I155" s="192"/>
      <c r="J155" s="129">
        <f>SUM(J156:J158)</f>
        <v>75</v>
      </c>
      <c r="K155" s="129">
        <f aca="true" t="shared" si="91" ref="K155:U155">SUM(K156:K158)</f>
        <v>199.4</v>
      </c>
      <c r="L155" s="129">
        <f t="shared" si="91"/>
        <v>0</v>
      </c>
      <c r="M155" s="129">
        <f t="shared" si="91"/>
        <v>0</v>
      </c>
      <c r="N155" s="129">
        <f t="shared" si="91"/>
        <v>0</v>
      </c>
      <c r="O155" s="129">
        <f t="shared" si="91"/>
        <v>0</v>
      </c>
      <c r="P155" s="129">
        <f t="shared" si="91"/>
        <v>0</v>
      </c>
      <c r="Q155" s="129">
        <f t="shared" si="91"/>
        <v>0</v>
      </c>
      <c r="R155" s="129">
        <f t="shared" si="91"/>
        <v>0</v>
      </c>
      <c r="S155" s="129">
        <f t="shared" si="91"/>
        <v>0</v>
      </c>
      <c r="T155" s="129">
        <f t="shared" si="91"/>
        <v>123.6</v>
      </c>
      <c r="U155" s="129">
        <f t="shared" si="91"/>
        <v>198.6</v>
      </c>
      <c r="V155" s="129">
        <f>SUM(V156:V158)</f>
        <v>17.9</v>
      </c>
    </row>
    <row r="156" spans="1:22" s="45" customFormat="1" ht="17.25" customHeight="1">
      <c r="A156" s="32" t="s">
        <v>52</v>
      </c>
      <c r="B156" s="46" t="s">
        <v>157</v>
      </c>
      <c r="C156" s="48" t="s">
        <v>9</v>
      </c>
      <c r="D156" s="175">
        <v>0</v>
      </c>
      <c r="E156" s="177"/>
      <c r="F156" s="177"/>
      <c r="G156" s="183">
        <f>SUM(D156:F156)</f>
        <v>0</v>
      </c>
      <c r="H156" s="177"/>
      <c r="I156" s="189">
        <v>3000</v>
      </c>
      <c r="J156" s="131">
        <v>53.6</v>
      </c>
      <c r="K156" s="131">
        <v>99.7</v>
      </c>
      <c r="L156" s="131"/>
      <c r="M156" s="131"/>
      <c r="N156" s="131"/>
      <c r="O156" s="131"/>
      <c r="P156" s="131"/>
      <c r="Q156" s="131"/>
      <c r="R156" s="131"/>
      <c r="S156" s="132"/>
      <c r="T156" s="131">
        <f>U156-J156</f>
        <v>0</v>
      </c>
      <c r="U156" s="131">
        <v>53.6</v>
      </c>
      <c r="V156" s="131">
        <v>17.9</v>
      </c>
    </row>
    <row r="157" spans="1:22" s="45" customFormat="1" ht="17.25" customHeight="1">
      <c r="A157" s="32" t="s">
        <v>52</v>
      </c>
      <c r="B157" s="46" t="s">
        <v>51</v>
      </c>
      <c r="C157" s="48" t="s">
        <v>9</v>
      </c>
      <c r="D157" s="175">
        <v>0</v>
      </c>
      <c r="E157" s="177"/>
      <c r="F157" s="177"/>
      <c r="G157" s="183">
        <f>SUM(D157:F157)</f>
        <v>0</v>
      </c>
      <c r="H157" s="177"/>
      <c r="I157" s="189">
        <v>3000</v>
      </c>
      <c r="J157" s="131">
        <v>14.7</v>
      </c>
      <c r="K157" s="131">
        <v>99.7</v>
      </c>
      <c r="L157" s="131"/>
      <c r="M157" s="131"/>
      <c r="N157" s="131"/>
      <c r="O157" s="131"/>
      <c r="P157" s="131"/>
      <c r="Q157" s="131"/>
      <c r="R157" s="131"/>
      <c r="S157" s="132"/>
      <c r="T157" s="131">
        <f>U157-J157</f>
        <v>125.3</v>
      </c>
      <c r="U157" s="131">
        <v>140</v>
      </c>
      <c r="V157" s="131">
        <f>SUM(W157:AD157)</f>
        <v>0</v>
      </c>
    </row>
    <row r="158" spans="1:22" s="45" customFormat="1" ht="17.25" customHeight="1">
      <c r="A158" s="32" t="s">
        <v>52</v>
      </c>
      <c r="B158" s="46" t="s">
        <v>48</v>
      </c>
      <c r="C158" s="48" t="s">
        <v>10</v>
      </c>
      <c r="D158" s="175"/>
      <c r="E158" s="175"/>
      <c r="F158" s="175"/>
      <c r="G158" s="183"/>
      <c r="H158" s="175"/>
      <c r="I158" s="192"/>
      <c r="J158" s="131">
        <v>6.7</v>
      </c>
      <c r="K158" s="131"/>
      <c r="L158" s="131"/>
      <c r="M158" s="131"/>
      <c r="N158" s="131"/>
      <c r="O158" s="131"/>
      <c r="P158" s="131"/>
      <c r="Q158" s="131"/>
      <c r="R158" s="131"/>
      <c r="S158" s="132"/>
      <c r="T158" s="131">
        <f>U158-J158</f>
        <v>-1.7000000000000002</v>
      </c>
      <c r="U158" s="131">
        <v>5</v>
      </c>
      <c r="V158" s="129"/>
    </row>
    <row r="159" spans="1:22" s="45" customFormat="1" ht="17.25" customHeight="1" hidden="1">
      <c r="A159" s="32"/>
      <c r="B159" s="46"/>
      <c r="C159" s="19"/>
      <c r="D159" s="175"/>
      <c r="E159" s="175"/>
      <c r="F159" s="175"/>
      <c r="G159" s="183"/>
      <c r="H159" s="175"/>
      <c r="I159" s="192"/>
      <c r="J159" s="129"/>
      <c r="K159" s="131"/>
      <c r="L159" s="131"/>
      <c r="M159" s="131"/>
      <c r="N159" s="131"/>
      <c r="O159" s="131"/>
      <c r="P159" s="131"/>
      <c r="Q159" s="131"/>
      <c r="R159" s="131"/>
      <c r="S159" s="132"/>
      <c r="T159" s="131"/>
      <c r="U159" s="129"/>
      <c r="V159" s="129"/>
    </row>
    <row r="160" spans="1:22" s="45" customFormat="1" ht="15.75" hidden="1">
      <c r="A160" s="32"/>
      <c r="B160" s="46"/>
      <c r="C160" s="239"/>
      <c r="D160" s="175"/>
      <c r="E160" s="177"/>
      <c r="F160" s="177"/>
      <c r="G160" s="183"/>
      <c r="H160" s="177"/>
      <c r="I160" s="189"/>
      <c r="J160" s="131"/>
      <c r="K160" s="131"/>
      <c r="L160" s="131"/>
      <c r="M160" s="131"/>
      <c r="N160" s="131"/>
      <c r="O160" s="131"/>
      <c r="P160" s="131"/>
      <c r="Q160" s="131"/>
      <c r="R160" s="131"/>
      <c r="S160" s="132"/>
      <c r="T160" s="131"/>
      <c r="U160" s="131"/>
      <c r="V160" s="131"/>
    </row>
    <row r="161" spans="1:22" s="67" customFormat="1" ht="20.25" customHeight="1" hidden="1">
      <c r="A161" s="34"/>
      <c r="B161" s="66"/>
      <c r="C161" s="18"/>
      <c r="D161" s="181"/>
      <c r="E161" s="181"/>
      <c r="F161" s="181"/>
      <c r="G161" s="181"/>
      <c r="H161" s="181"/>
      <c r="I161" s="65"/>
      <c r="J161" s="129"/>
      <c r="K161" s="129"/>
      <c r="L161" s="129"/>
      <c r="M161" s="129"/>
      <c r="N161" s="129"/>
      <c r="O161" s="129"/>
      <c r="P161" s="129"/>
      <c r="Q161" s="129"/>
      <c r="R161" s="129"/>
      <c r="S161" s="130"/>
      <c r="T161" s="129"/>
      <c r="U161" s="129"/>
      <c r="V161" s="129"/>
    </row>
    <row r="162" spans="1:22" s="67" customFormat="1" ht="15.75" hidden="1">
      <c r="A162" s="32"/>
      <c r="B162" s="46"/>
      <c r="C162" s="76"/>
      <c r="D162" s="222"/>
      <c r="E162" s="222"/>
      <c r="F162" s="222"/>
      <c r="G162" s="183"/>
      <c r="H162" s="175"/>
      <c r="I162" s="189"/>
      <c r="J162" s="129"/>
      <c r="K162" s="118"/>
      <c r="L162" s="129"/>
      <c r="M162" s="129"/>
      <c r="N162" s="129"/>
      <c r="O162" s="129"/>
      <c r="P162" s="129"/>
      <c r="Q162" s="129"/>
      <c r="R162" s="129"/>
      <c r="S162" s="130"/>
      <c r="T162" s="129"/>
      <c r="U162" s="129"/>
      <c r="V162" s="129"/>
    </row>
    <row r="163" spans="1:22" s="67" customFormat="1" ht="15.75" hidden="1">
      <c r="A163" s="32"/>
      <c r="B163" s="46"/>
      <c r="C163" s="76"/>
      <c r="D163" s="222"/>
      <c r="E163" s="223"/>
      <c r="F163" s="223"/>
      <c r="G163" s="183"/>
      <c r="H163" s="177"/>
      <c r="I163" s="189"/>
      <c r="J163" s="131"/>
      <c r="K163" s="118"/>
      <c r="L163" s="131"/>
      <c r="M163" s="131"/>
      <c r="N163" s="129"/>
      <c r="O163" s="129"/>
      <c r="P163" s="129"/>
      <c r="Q163" s="129"/>
      <c r="R163" s="129"/>
      <c r="S163" s="130"/>
      <c r="T163" s="131"/>
      <c r="U163" s="131"/>
      <c r="V163" s="131"/>
    </row>
    <row r="164" spans="1:22" s="67" customFormat="1" ht="15.75" hidden="1">
      <c r="A164" s="32"/>
      <c r="B164" s="46"/>
      <c r="C164" s="76"/>
      <c r="D164" s="222"/>
      <c r="E164" s="223"/>
      <c r="F164" s="223"/>
      <c r="G164" s="183"/>
      <c r="H164" s="177"/>
      <c r="I164" s="189"/>
      <c r="J164" s="131"/>
      <c r="K164" s="118"/>
      <c r="L164" s="131"/>
      <c r="M164" s="131"/>
      <c r="N164" s="129"/>
      <c r="O164" s="129"/>
      <c r="P164" s="129"/>
      <c r="Q164" s="129"/>
      <c r="R164" s="129"/>
      <c r="S164" s="129"/>
      <c r="T164" s="131"/>
      <c r="U164" s="131"/>
      <c r="V164" s="131"/>
    </row>
    <row r="165" spans="1:22" s="67" customFormat="1" ht="15.75" hidden="1">
      <c r="A165" s="32"/>
      <c r="B165" s="237"/>
      <c r="C165" s="27"/>
      <c r="D165" s="222"/>
      <c r="E165" s="223"/>
      <c r="F165" s="223"/>
      <c r="G165" s="183"/>
      <c r="H165" s="177"/>
      <c r="I165" s="189"/>
      <c r="J165" s="131"/>
      <c r="K165" s="118"/>
      <c r="L165" s="131"/>
      <c r="M165" s="131"/>
      <c r="N165" s="129"/>
      <c r="O165" s="129"/>
      <c r="P165" s="129"/>
      <c r="Q165" s="129"/>
      <c r="R165" s="129"/>
      <c r="S165" s="238"/>
      <c r="T165" s="131"/>
      <c r="U165" s="131"/>
      <c r="V165" s="131"/>
    </row>
    <row r="166" spans="1:22" s="67" customFormat="1" ht="16.5" customHeight="1">
      <c r="A166" s="34" t="s">
        <v>34</v>
      </c>
      <c r="B166" s="254" t="s">
        <v>90</v>
      </c>
      <c r="C166" s="255"/>
      <c r="D166" s="153">
        <f aca="true" t="shared" si="92" ref="D166:I166">SUM(D167:D183)</f>
        <v>172</v>
      </c>
      <c r="E166" s="153">
        <f t="shared" si="92"/>
        <v>7</v>
      </c>
      <c r="F166" s="153">
        <f t="shared" si="92"/>
        <v>8</v>
      </c>
      <c r="G166" s="153">
        <f t="shared" si="92"/>
        <v>187</v>
      </c>
      <c r="H166" s="153">
        <f t="shared" si="92"/>
        <v>0</v>
      </c>
      <c r="I166" s="63">
        <f t="shared" si="92"/>
        <v>579</v>
      </c>
      <c r="J166" s="129">
        <f>SUM(J167:J183)+J184</f>
        <v>351.9</v>
      </c>
      <c r="K166" s="129">
        <f aca="true" t="shared" si="93" ref="K166:U166">SUM(K167:K183)+K184</f>
        <v>0</v>
      </c>
      <c r="L166" s="129">
        <f t="shared" si="93"/>
        <v>0</v>
      </c>
      <c r="M166" s="129">
        <f t="shared" si="93"/>
        <v>106</v>
      </c>
      <c r="N166" s="129">
        <f t="shared" si="93"/>
        <v>0</v>
      </c>
      <c r="O166" s="129">
        <f t="shared" si="93"/>
        <v>0</v>
      </c>
      <c r="P166" s="129">
        <f t="shared" si="93"/>
        <v>0</v>
      </c>
      <c r="Q166" s="129">
        <f t="shared" si="93"/>
        <v>0</v>
      </c>
      <c r="R166" s="129">
        <f t="shared" si="93"/>
        <v>0</v>
      </c>
      <c r="S166" s="129">
        <f t="shared" si="93"/>
        <v>0</v>
      </c>
      <c r="T166" s="129">
        <f t="shared" si="93"/>
        <v>-8.9</v>
      </c>
      <c r="U166" s="129">
        <f t="shared" si="93"/>
        <v>343</v>
      </c>
      <c r="V166" s="129">
        <f>SUM(V167:V183)+V184</f>
        <v>69.1</v>
      </c>
    </row>
    <row r="167" spans="1:22" s="10" customFormat="1" ht="17.25" customHeight="1">
      <c r="A167" s="32" t="s">
        <v>34</v>
      </c>
      <c r="B167" s="8">
        <v>223</v>
      </c>
      <c r="C167" s="9" t="s">
        <v>56</v>
      </c>
      <c r="D167" s="211">
        <v>57</v>
      </c>
      <c r="E167" s="160">
        <v>7</v>
      </c>
      <c r="F167" s="160">
        <v>8</v>
      </c>
      <c r="G167" s="183">
        <f aca="true" t="shared" si="94" ref="G167:G183">SUM(D167:F167)</f>
        <v>72</v>
      </c>
      <c r="H167" s="160"/>
      <c r="I167" s="198">
        <v>91</v>
      </c>
      <c r="J167" s="131">
        <v>94</v>
      </c>
      <c r="K167" s="114"/>
      <c r="L167" s="114"/>
      <c r="M167" s="114">
        <v>91</v>
      </c>
      <c r="N167" s="114"/>
      <c r="O167" s="114"/>
      <c r="P167" s="114"/>
      <c r="Q167" s="114"/>
      <c r="R167" s="114"/>
      <c r="S167" s="115"/>
      <c r="T167" s="131">
        <f aca="true" t="shared" si="95" ref="T167:T188">U167-J167</f>
        <v>0</v>
      </c>
      <c r="U167" s="131">
        <v>94</v>
      </c>
      <c r="V167" s="131">
        <v>56.9</v>
      </c>
    </row>
    <row r="168" spans="1:22" s="10" customFormat="1" ht="17.25" customHeight="1">
      <c r="A168" s="32" t="s">
        <v>34</v>
      </c>
      <c r="B168" s="8">
        <v>225</v>
      </c>
      <c r="C168" s="9" t="s">
        <v>113</v>
      </c>
      <c r="D168" s="211">
        <v>0</v>
      </c>
      <c r="E168" s="160"/>
      <c r="F168" s="160"/>
      <c r="G168" s="183">
        <f>SUM(D168:F168)</f>
        <v>0</v>
      </c>
      <c r="H168" s="160"/>
      <c r="I168" s="198">
        <v>263</v>
      </c>
      <c r="J168" s="131">
        <f>SUM(K168:S168)</f>
        <v>1</v>
      </c>
      <c r="K168" s="114"/>
      <c r="L168" s="114"/>
      <c r="M168" s="114">
        <v>1</v>
      </c>
      <c r="N168" s="114"/>
      <c r="O168" s="114"/>
      <c r="P168" s="114"/>
      <c r="Q168" s="114"/>
      <c r="R168" s="114"/>
      <c r="S168" s="115"/>
      <c r="T168" s="131">
        <f t="shared" si="95"/>
        <v>-1</v>
      </c>
      <c r="U168" s="131">
        <v>0</v>
      </c>
      <c r="V168" s="131">
        <f aca="true" t="shared" si="96" ref="V168:V183">SUM(W168:AD168)</f>
        <v>0</v>
      </c>
    </row>
    <row r="169" spans="1:22" s="10" customFormat="1" ht="15.75" hidden="1">
      <c r="A169" s="32" t="s">
        <v>34</v>
      </c>
      <c r="B169" s="8">
        <v>225</v>
      </c>
      <c r="C169" s="9" t="s">
        <v>113</v>
      </c>
      <c r="D169" s="154">
        <v>0</v>
      </c>
      <c r="E169" s="161"/>
      <c r="F169" s="161"/>
      <c r="G169" s="183">
        <f t="shared" si="94"/>
        <v>0</v>
      </c>
      <c r="H169" s="161"/>
      <c r="I169" s="200"/>
      <c r="J169" s="131">
        <f aca="true" t="shared" si="97" ref="J169:J183">SUM(K169:S169)</f>
        <v>0</v>
      </c>
      <c r="K169" s="114"/>
      <c r="L169" s="114"/>
      <c r="M169" s="114"/>
      <c r="N169" s="114"/>
      <c r="O169" s="114"/>
      <c r="P169" s="114"/>
      <c r="Q169" s="114"/>
      <c r="R169" s="114"/>
      <c r="S169" s="115"/>
      <c r="T169" s="131">
        <f t="shared" si="95"/>
        <v>0</v>
      </c>
      <c r="U169" s="131">
        <f aca="true" t="shared" si="98" ref="U169:U174">SUM(W169:AC169)</f>
        <v>0</v>
      </c>
      <c r="V169" s="131">
        <f t="shared" si="96"/>
        <v>0</v>
      </c>
    </row>
    <row r="170" spans="1:22" s="10" customFormat="1" ht="15.75" hidden="1">
      <c r="A170" s="32" t="s">
        <v>34</v>
      </c>
      <c r="B170" s="8">
        <v>226</v>
      </c>
      <c r="C170" s="9" t="s">
        <v>56</v>
      </c>
      <c r="D170" s="154">
        <v>0</v>
      </c>
      <c r="E170" s="161"/>
      <c r="F170" s="161"/>
      <c r="G170" s="183">
        <f t="shared" si="94"/>
        <v>0</v>
      </c>
      <c r="H170" s="161"/>
      <c r="I170" s="200"/>
      <c r="J170" s="131">
        <f t="shared" si="97"/>
        <v>0</v>
      </c>
      <c r="K170" s="114"/>
      <c r="L170" s="114"/>
      <c r="M170" s="114"/>
      <c r="N170" s="114"/>
      <c r="O170" s="114"/>
      <c r="P170" s="114"/>
      <c r="Q170" s="114"/>
      <c r="R170" s="114"/>
      <c r="S170" s="115"/>
      <c r="T170" s="131">
        <f t="shared" si="95"/>
        <v>0</v>
      </c>
      <c r="U170" s="131">
        <f t="shared" si="98"/>
        <v>0</v>
      </c>
      <c r="V170" s="131">
        <f t="shared" si="96"/>
        <v>0</v>
      </c>
    </row>
    <row r="171" spans="1:22" s="10" customFormat="1" ht="15.75" hidden="1">
      <c r="A171" s="32" t="s">
        <v>34</v>
      </c>
      <c r="B171" s="8">
        <v>310</v>
      </c>
      <c r="C171" s="9" t="s">
        <v>56</v>
      </c>
      <c r="D171" s="154">
        <v>0</v>
      </c>
      <c r="E171" s="161"/>
      <c r="F171" s="161"/>
      <c r="G171" s="183">
        <f t="shared" si="94"/>
        <v>0</v>
      </c>
      <c r="H171" s="161"/>
      <c r="I171" s="200"/>
      <c r="J171" s="131">
        <f t="shared" si="97"/>
        <v>0</v>
      </c>
      <c r="K171" s="114"/>
      <c r="L171" s="114"/>
      <c r="M171" s="114"/>
      <c r="N171" s="114"/>
      <c r="O171" s="114"/>
      <c r="P171" s="114"/>
      <c r="Q171" s="114"/>
      <c r="R171" s="114"/>
      <c r="S171" s="115"/>
      <c r="T171" s="131">
        <f t="shared" si="95"/>
        <v>0</v>
      </c>
      <c r="U171" s="131">
        <f t="shared" si="98"/>
        <v>0</v>
      </c>
      <c r="V171" s="131">
        <f t="shared" si="96"/>
        <v>0</v>
      </c>
    </row>
    <row r="172" spans="1:22" s="10" customFormat="1" ht="15.75" hidden="1">
      <c r="A172" s="32" t="s">
        <v>34</v>
      </c>
      <c r="B172" s="8">
        <v>340</v>
      </c>
      <c r="C172" s="9" t="s">
        <v>56</v>
      </c>
      <c r="D172" s="154">
        <v>0</v>
      </c>
      <c r="E172" s="161"/>
      <c r="F172" s="161"/>
      <c r="G172" s="183">
        <f t="shared" si="94"/>
        <v>0</v>
      </c>
      <c r="H172" s="161"/>
      <c r="I172" s="200"/>
      <c r="J172" s="131">
        <f t="shared" si="97"/>
        <v>0</v>
      </c>
      <c r="K172" s="114"/>
      <c r="L172" s="114"/>
      <c r="M172" s="114"/>
      <c r="N172" s="114"/>
      <c r="O172" s="114"/>
      <c r="P172" s="114"/>
      <c r="Q172" s="114"/>
      <c r="R172" s="114"/>
      <c r="S172" s="115"/>
      <c r="T172" s="131">
        <f t="shared" si="95"/>
        <v>0</v>
      </c>
      <c r="U172" s="131">
        <f t="shared" si="98"/>
        <v>0</v>
      </c>
      <c r="V172" s="131">
        <f t="shared" si="96"/>
        <v>0</v>
      </c>
    </row>
    <row r="173" spans="1:22" s="10" customFormat="1" ht="17.25" customHeight="1" hidden="1">
      <c r="A173" s="32" t="s">
        <v>34</v>
      </c>
      <c r="B173" s="8">
        <v>225</v>
      </c>
      <c r="C173" s="9" t="s">
        <v>91</v>
      </c>
      <c r="D173" s="154"/>
      <c r="E173" s="161"/>
      <c r="F173" s="161"/>
      <c r="G173" s="183">
        <f t="shared" si="94"/>
        <v>0</v>
      </c>
      <c r="H173" s="161"/>
      <c r="I173" s="200"/>
      <c r="J173" s="131">
        <f t="shared" si="97"/>
        <v>0</v>
      </c>
      <c r="K173" s="114"/>
      <c r="L173" s="114"/>
      <c r="M173" s="114"/>
      <c r="N173" s="114"/>
      <c r="O173" s="114"/>
      <c r="P173" s="114"/>
      <c r="Q173" s="114"/>
      <c r="R173" s="114"/>
      <c r="S173" s="115"/>
      <c r="T173" s="131">
        <f t="shared" si="95"/>
        <v>0</v>
      </c>
      <c r="U173" s="131">
        <f t="shared" si="98"/>
        <v>0</v>
      </c>
      <c r="V173" s="131">
        <f t="shared" si="96"/>
        <v>0</v>
      </c>
    </row>
    <row r="174" spans="1:22" s="10" customFormat="1" ht="17.25" customHeight="1" hidden="1">
      <c r="A174" s="32" t="s">
        <v>34</v>
      </c>
      <c r="B174" s="8">
        <v>340</v>
      </c>
      <c r="C174" s="9" t="s">
        <v>91</v>
      </c>
      <c r="D174" s="154"/>
      <c r="E174" s="161"/>
      <c r="F174" s="161"/>
      <c r="G174" s="183">
        <f t="shared" si="94"/>
        <v>0</v>
      </c>
      <c r="H174" s="161"/>
      <c r="I174" s="200"/>
      <c r="J174" s="131">
        <f t="shared" si="97"/>
        <v>0</v>
      </c>
      <c r="K174" s="114"/>
      <c r="L174" s="114"/>
      <c r="M174" s="114"/>
      <c r="N174" s="114"/>
      <c r="O174" s="114"/>
      <c r="P174" s="114"/>
      <c r="Q174" s="114"/>
      <c r="R174" s="114"/>
      <c r="S174" s="115"/>
      <c r="T174" s="131">
        <f t="shared" si="95"/>
        <v>0</v>
      </c>
      <c r="U174" s="131">
        <f t="shared" si="98"/>
        <v>0</v>
      </c>
      <c r="V174" s="131">
        <f t="shared" si="96"/>
        <v>0</v>
      </c>
    </row>
    <row r="175" spans="1:22" s="10" customFormat="1" ht="17.25" customHeight="1">
      <c r="A175" s="32" t="s">
        <v>34</v>
      </c>
      <c r="B175" s="8">
        <v>225</v>
      </c>
      <c r="C175" s="9" t="s">
        <v>57</v>
      </c>
      <c r="D175" s="154">
        <v>0</v>
      </c>
      <c r="E175" s="161"/>
      <c r="F175" s="161"/>
      <c r="G175" s="183">
        <f t="shared" si="94"/>
        <v>0</v>
      </c>
      <c r="H175" s="161"/>
      <c r="I175" s="62">
        <v>105</v>
      </c>
      <c r="J175" s="131">
        <v>1.9</v>
      </c>
      <c r="K175" s="114"/>
      <c r="L175" s="114"/>
      <c r="M175" s="114">
        <v>3</v>
      </c>
      <c r="N175" s="114"/>
      <c r="O175" s="114"/>
      <c r="P175" s="114"/>
      <c r="Q175" s="114"/>
      <c r="R175" s="114"/>
      <c r="S175" s="115"/>
      <c r="T175" s="131">
        <f t="shared" si="95"/>
        <v>-1.9</v>
      </c>
      <c r="U175" s="131">
        <v>0</v>
      </c>
      <c r="V175" s="131">
        <f t="shared" si="96"/>
        <v>0</v>
      </c>
    </row>
    <row r="176" spans="1:22" s="10" customFormat="1" ht="17.25" customHeight="1" hidden="1">
      <c r="A176" s="32" t="s">
        <v>34</v>
      </c>
      <c r="B176" s="8">
        <v>226</v>
      </c>
      <c r="C176" s="9" t="s">
        <v>57</v>
      </c>
      <c r="D176" s="154"/>
      <c r="E176" s="161"/>
      <c r="F176" s="161"/>
      <c r="G176" s="183">
        <f t="shared" si="94"/>
        <v>0</v>
      </c>
      <c r="H176" s="161"/>
      <c r="I176" s="200"/>
      <c r="J176" s="131">
        <f t="shared" si="97"/>
        <v>0</v>
      </c>
      <c r="K176" s="114"/>
      <c r="L176" s="114"/>
      <c r="M176" s="114"/>
      <c r="N176" s="114"/>
      <c r="O176" s="114"/>
      <c r="P176" s="114"/>
      <c r="Q176" s="114"/>
      <c r="R176" s="114"/>
      <c r="S176" s="115"/>
      <c r="T176" s="131">
        <f t="shared" si="95"/>
        <v>0</v>
      </c>
      <c r="U176" s="131">
        <f>SUM(W176:AC176)</f>
        <v>0</v>
      </c>
      <c r="V176" s="131">
        <f t="shared" si="96"/>
        <v>0</v>
      </c>
    </row>
    <row r="177" spans="1:22" s="10" customFormat="1" ht="17.25" customHeight="1" hidden="1">
      <c r="A177" s="32" t="s">
        <v>34</v>
      </c>
      <c r="B177" s="8">
        <v>340</v>
      </c>
      <c r="C177" s="9" t="s">
        <v>57</v>
      </c>
      <c r="D177" s="154"/>
      <c r="E177" s="161"/>
      <c r="F177" s="161"/>
      <c r="G177" s="183">
        <f t="shared" si="94"/>
        <v>0</v>
      </c>
      <c r="H177" s="161"/>
      <c r="I177" s="200"/>
      <c r="J177" s="131">
        <f t="shared" si="97"/>
        <v>0</v>
      </c>
      <c r="K177" s="114"/>
      <c r="L177" s="114"/>
      <c r="M177" s="114"/>
      <c r="N177" s="114"/>
      <c r="O177" s="114"/>
      <c r="P177" s="114"/>
      <c r="Q177" s="114"/>
      <c r="R177" s="114"/>
      <c r="S177" s="115"/>
      <c r="T177" s="131">
        <f t="shared" si="95"/>
        <v>0</v>
      </c>
      <c r="U177" s="131">
        <f>SUM(W177:AC177)</f>
        <v>0</v>
      </c>
      <c r="V177" s="131">
        <f t="shared" si="96"/>
        <v>0</v>
      </c>
    </row>
    <row r="178" spans="1:22" s="10" customFormat="1" ht="17.25" customHeight="1" hidden="1">
      <c r="A178" s="32" t="s">
        <v>34</v>
      </c>
      <c r="B178" s="8">
        <v>222</v>
      </c>
      <c r="C178" s="9" t="s">
        <v>54</v>
      </c>
      <c r="D178" s="154"/>
      <c r="E178" s="161"/>
      <c r="F178" s="161"/>
      <c r="G178" s="183">
        <f t="shared" si="94"/>
        <v>0</v>
      </c>
      <c r="H178" s="161"/>
      <c r="I178" s="200"/>
      <c r="J178" s="131">
        <f t="shared" si="97"/>
        <v>0</v>
      </c>
      <c r="K178" s="114"/>
      <c r="L178" s="114"/>
      <c r="M178" s="114"/>
      <c r="N178" s="114"/>
      <c r="O178" s="114"/>
      <c r="P178" s="114"/>
      <c r="Q178" s="114"/>
      <c r="R178" s="114"/>
      <c r="S178" s="115"/>
      <c r="T178" s="131">
        <f t="shared" si="95"/>
        <v>0</v>
      </c>
      <c r="U178" s="131">
        <f>SUM(W178:AC178)</f>
        <v>0</v>
      </c>
      <c r="V178" s="131">
        <f t="shared" si="96"/>
        <v>0</v>
      </c>
    </row>
    <row r="179" spans="1:22" s="10" customFormat="1" ht="17.25" customHeight="1">
      <c r="A179" s="32" t="s">
        <v>34</v>
      </c>
      <c r="B179" s="8">
        <v>225</v>
      </c>
      <c r="C179" s="9" t="s">
        <v>54</v>
      </c>
      <c r="D179" s="154">
        <v>16</v>
      </c>
      <c r="E179" s="161"/>
      <c r="F179" s="161"/>
      <c r="G179" s="183">
        <f t="shared" si="94"/>
        <v>16</v>
      </c>
      <c r="H179" s="161"/>
      <c r="I179" s="200">
        <v>98</v>
      </c>
      <c r="J179" s="131">
        <f t="shared" si="97"/>
        <v>10</v>
      </c>
      <c r="K179" s="114"/>
      <c r="L179" s="114"/>
      <c r="M179" s="114">
        <v>10</v>
      </c>
      <c r="N179" s="114"/>
      <c r="O179" s="114"/>
      <c r="P179" s="114"/>
      <c r="Q179" s="114"/>
      <c r="R179" s="114"/>
      <c r="S179" s="115"/>
      <c r="T179" s="131">
        <f t="shared" si="95"/>
        <v>-5</v>
      </c>
      <c r="U179" s="131">
        <v>5</v>
      </c>
      <c r="V179" s="131">
        <f t="shared" si="96"/>
        <v>0</v>
      </c>
    </row>
    <row r="180" spans="1:22" s="10" customFormat="1" ht="17.25" customHeight="1" hidden="1">
      <c r="A180" s="32" t="s">
        <v>34</v>
      </c>
      <c r="B180" s="8">
        <v>226</v>
      </c>
      <c r="C180" s="9" t="s">
        <v>54</v>
      </c>
      <c r="D180" s="154">
        <v>0</v>
      </c>
      <c r="E180" s="161"/>
      <c r="F180" s="161"/>
      <c r="G180" s="183">
        <f t="shared" si="94"/>
        <v>0</v>
      </c>
      <c r="H180" s="161"/>
      <c r="I180" s="62">
        <v>0</v>
      </c>
      <c r="J180" s="131">
        <f t="shared" si="97"/>
        <v>0</v>
      </c>
      <c r="K180" s="114"/>
      <c r="L180" s="114"/>
      <c r="M180" s="114">
        <v>0</v>
      </c>
      <c r="N180" s="114"/>
      <c r="O180" s="114"/>
      <c r="P180" s="114"/>
      <c r="Q180" s="114"/>
      <c r="R180" s="114"/>
      <c r="S180" s="115"/>
      <c r="T180" s="131">
        <f t="shared" si="95"/>
        <v>0</v>
      </c>
      <c r="U180" s="131">
        <f>SUM(W180:AC180)</f>
        <v>0</v>
      </c>
      <c r="V180" s="131">
        <f t="shared" si="96"/>
        <v>0</v>
      </c>
    </row>
    <row r="181" spans="1:22" s="10" customFormat="1" ht="16.5" customHeight="1" hidden="1">
      <c r="A181" s="32" t="s">
        <v>34</v>
      </c>
      <c r="B181" s="8">
        <v>290</v>
      </c>
      <c r="C181" s="9" t="s">
        <v>54</v>
      </c>
      <c r="D181" s="154">
        <v>0</v>
      </c>
      <c r="E181" s="161"/>
      <c r="F181" s="161"/>
      <c r="G181" s="183">
        <f t="shared" si="94"/>
        <v>0</v>
      </c>
      <c r="H181" s="161"/>
      <c r="I181" s="200"/>
      <c r="J181" s="131">
        <f t="shared" si="97"/>
        <v>0</v>
      </c>
      <c r="K181" s="114"/>
      <c r="L181" s="114"/>
      <c r="M181" s="114"/>
      <c r="N181" s="114"/>
      <c r="O181" s="114"/>
      <c r="P181" s="114"/>
      <c r="Q181" s="114"/>
      <c r="R181" s="114"/>
      <c r="S181" s="115"/>
      <c r="T181" s="131">
        <f t="shared" si="95"/>
        <v>0</v>
      </c>
      <c r="U181" s="131">
        <f>SUM(W181:AC181)</f>
        <v>0</v>
      </c>
      <c r="V181" s="131">
        <f t="shared" si="96"/>
        <v>0</v>
      </c>
    </row>
    <row r="182" spans="1:22" s="10" customFormat="1" ht="15.75" hidden="1">
      <c r="A182" s="32" t="s">
        <v>34</v>
      </c>
      <c r="B182" s="8">
        <v>310</v>
      </c>
      <c r="C182" s="9" t="s">
        <v>54</v>
      </c>
      <c r="D182" s="154">
        <v>66</v>
      </c>
      <c r="E182" s="161"/>
      <c r="F182" s="161"/>
      <c r="G182" s="183">
        <f t="shared" si="94"/>
        <v>66</v>
      </c>
      <c r="H182" s="161"/>
      <c r="I182" s="200"/>
      <c r="J182" s="131">
        <f t="shared" si="97"/>
        <v>0</v>
      </c>
      <c r="K182" s="114"/>
      <c r="L182" s="114"/>
      <c r="M182" s="114"/>
      <c r="N182" s="114"/>
      <c r="O182" s="114"/>
      <c r="P182" s="114"/>
      <c r="Q182" s="114"/>
      <c r="R182" s="114"/>
      <c r="S182" s="115"/>
      <c r="T182" s="131">
        <f t="shared" si="95"/>
        <v>0</v>
      </c>
      <c r="U182" s="131">
        <f>SUM(W182:AC182)</f>
        <v>0</v>
      </c>
      <c r="V182" s="131">
        <f t="shared" si="96"/>
        <v>0</v>
      </c>
    </row>
    <row r="183" spans="1:22" s="10" customFormat="1" ht="15.75">
      <c r="A183" s="32" t="s">
        <v>34</v>
      </c>
      <c r="B183" s="8">
        <v>340</v>
      </c>
      <c r="C183" s="9" t="s">
        <v>54</v>
      </c>
      <c r="D183" s="154">
        <v>33</v>
      </c>
      <c r="E183" s="161"/>
      <c r="F183" s="161"/>
      <c r="G183" s="183">
        <f t="shared" si="94"/>
        <v>33</v>
      </c>
      <c r="H183" s="161"/>
      <c r="I183" s="62">
        <v>22</v>
      </c>
      <c r="J183" s="131">
        <f t="shared" si="97"/>
        <v>1</v>
      </c>
      <c r="K183" s="114"/>
      <c r="L183" s="114"/>
      <c r="M183" s="114">
        <v>1</v>
      </c>
      <c r="N183" s="114"/>
      <c r="O183" s="114"/>
      <c r="P183" s="114"/>
      <c r="Q183" s="114"/>
      <c r="R183" s="114"/>
      <c r="S183" s="115"/>
      <c r="T183" s="131">
        <f t="shared" si="95"/>
        <v>-1</v>
      </c>
      <c r="U183" s="131">
        <v>0</v>
      </c>
      <c r="V183" s="131">
        <f t="shared" si="96"/>
        <v>0</v>
      </c>
    </row>
    <row r="184" spans="1:22" s="10" customFormat="1" ht="19.5">
      <c r="A184" s="34" t="s">
        <v>34</v>
      </c>
      <c r="B184" s="254" t="s">
        <v>163</v>
      </c>
      <c r="C184" s="255"/>
      <c r="D184" s="154"/>
      <c r="E184" s="161"/>
      <c r="F184" s="161"/>
      <c r="G184" s="183"/>
      <c r="H184" s="161"/>
      <c r="I184" s="62"/>
      <c r="J184" s="129">
        <f>SUM(J185:J188)</f>
        <v>244</v>
      </c>
      <c r="K184" s="129">
        <f aca="true" t="shared" si="99" ref="K184:V184">SUM(K185:K188)</f>
        <v>0</v>
      </c>
      <c r="L184" s="129">
        <f t="shared" si="99"/>
        <v>0</v>
      </c>
      <c r="M184" s="129">
        <f t="shared" si="99"/>
        <v>0</v>
      </c>
      <c r="N184" s="129">
        <f t="shared" si="99"/>
        <v>0</v>
      </c>
      <c r="O184" s="129">
        <f t="shared" si="99"/>
        <v>0</v>
      </c>
      <c r="P184" s="129">
        <f t="shared" si="99"/>
        <v>0</v>
      </c>
      <c r="Q184" s="129">
        <f t="shared" si="99"/>
        <v>0</v>
      </c>
      <c r="R184" s="129">
        <f t="shared" si="99"/>
        <v>0</v>
      </c>
      <c r="S184" s="129">
        <f t="shared" si="99"/>
        <v>0</v>
      </c>
      <c r="T184" s="129">
        <f t="shared" si="99"/>
        <v>0</v>
      </c>
      <c r="U184" s="129">
        <f t="shared" si="99"/>
        <v>244</v>
      </c>
      <c r="V184" s="129">
        <f t="shared" si="99"/>
        <v>12.2</v>
      </c>
    </row>
    <row r="185" spans="1:22" s="10" customFormat="1" ht="31.5">
      <c r="A185" s="32" t="s">
        <v>34</v>
      </c>
      <c r="B185" s="8">
        <v>340</v>
      </c>
      <c r="C185" s="241" t="s">
        <v>164</v>
      </c>
      <c r="D185" s="154"/>
      <c r="E185" s="161"/>
      <c r="F185" s="161"/>
      <c r="G185" s="183"/>
      <c r="H185" s="161"/>
      <c r="I185" s="62"/>
      <c r="J185" s="131">
        <v>12.2</v>
      </c>
      <c r="K185" s="114"/>
      <c r="L185" s="114"/>
      <c r="M185" s="114"/>
      <c r="N185" s="114"/>
      <c r="O185" s="114"/>
      <c r="P185" s="114"/>
      <c r="Q185" s="114"/>
      <c r="R185" s="114"/>
      <c r="S185" s="115"/>
      <c r="T185" s="131">
        <f t="shared" si="95"/>
        <v>0</v>
      </c>
      <c r="U185" s="131">
        <v>12.2</v>
      </c>
      <c r="V185" s="131">
        <v>12.2</v>
      </c>
    </row>
    <row r="186" spans="1:22" s="10" customFormat="1" ht="15.75">
      <c r="A186" s="32" t="s">
        <v>34</v>
      </c>
      <c r="B186" s="8">
        <v>222</v>
      </c>
      <c r="C186" s="48" t="s">
        <v>6</v>
      </c>
      <c r="D186" s="154"/>
      <c r="E186" s="161"/>
      <c r="F186" s="161"/>
      <c r="G186" s="183"/>
      <c r="H186" s="161"/>
      <c r="I186" s="62"/>
      <c r="J186" s="131">
        <v>35</v>
      </c>
      <c r="K186" s="114"/>
      <c r="L186" s="114"/>
      <c r="M186" s="114"/>
      <c r="N186" s="114"/>
      <c r="O186" s="114"/>
      <c r="P186" s="114"/>
      <c r="Q186" s="114"/>
      <c r="R186" s="114"/>
      <c r="S186" s="115"/>
      <c r="T186" s="131">
        <f t="shared" si="95"/>
        <v>2.5</v>
      </c>
      <c r="U186" s="131">
        <v>37.5</v>
      </c>
      <c r="V186" s="131">
        <v>0</v>
      </c>
    </row>
    <row r="187" spans="1:22" s="10" customFormat="1" ht="15.75">
      <c r="A187" s="32" t="s">
        <v>34</v>
      </c>
      <c r="B187" s="8">
        <v>310</v>
      </c>
      <c r="C187" s="48" t="s">
        <v>14</v>
      </c>
      <c r="D187" s="154"/>
      <c r="E187" s="161"/>
      <c r="F187" s="161"/>
      <c r="G187" s="183"/>
      <c r="H187" s="161"/>
      <c r="I187" s="62"/>
      <c r="J187" s="131">
        <v>159</v>
      </c>
      <c r="K187" s="114"/>
      <c r="L187" s="114"/>
      <c r="M187" s="114"/>
      <c r="N187" s="114"/>
      <c r="O187" s="114"/>
      <c r="P187" s="114"/>
      <c r="Q187" s="114"/>
      <c r="R187" s="114"/>
      <c r="S187" s="115"/>
      <c r="T187" s="131">
        <f t="shared" si="95"/>
        <v>-2.5</v>
      </c>
      <c r="U187" s="131">
        <v>156.5</v>
      </c>
      <c r="V187" s="131">
        <v>0</v>
      </c>
    </row>
    <row r="188" spans="1:22" s="10" customFormat="1" ht="15.75">
      <c r="A188" s="32" t="s">
        <v>34</v>
      </c>
      <c r="B188" s="8">
        <v>340</v>
      </c>
      <c r="C188" s="27" t="s">
        <v>15</v>
      </c>
      <c r="D188" s="154"/>
      <c r="E188" s="161"/>
      <c r="F188" s="161"/>
      <c r="G188" s="183"/>
      <c r="H188" s="161"/>
      <c r="I188" s="62"/>
      <c r="J188" s="131">
        <v>37.8</v>
      </c>
      <c r="K188" s="114"/>
      <c r="L188" s="114"/>
      <c r="M188" s="114"/>
      <c r="N188" s="114"/>
      <c r="O188" s="114"/>
      <c r="P188" s="114"/>
      <c r="Q188" s="114"/>
      <c r="R188" s="114"/>
      <c r="S188" s="115"/>
      <c r="T188" s="131">
        <f t="shared" si="95"/>
        <v>0</v>
      </c>
      <c r="U188" s="131">
        <v>37.8</v>
      </c>
      <c r="V188" s="131">
        <v>0</v>
      </c>
    </row>
    <row r="189" spans="1:22" s="24" customFormat="1" ht="17.25" customHeight="1">
      <c r="A189" s="247" t="s">
        <v>32</v>
      </c>
      <c r="B189" s="248"/>
      <c r="C189" s="248"/>
      <c r="D189" s="167">
        <f aca="true" t="shared" si="100" ref="D189:I189">SUM(D139,D144,D166)</f>
        <v>2196</v>
      </c>
      <c r="E189" s="167">
        <f t="shared" si="100"/>
        <v>7</v>
      </c>
      <c r="F189" s="167">
        <f t="shared" si="100"/>
        <v>174</v>
      </c>
      <c r="G189" s="167">
        <f t="shared" si="100"/>
        <v>2377</v>
      </c>
      <c r="H189" s="167">
        <f t="shared" si="100"/>
        <v>0</v>
      </c>
      <c r="I189" s="125">
        <f t="shared" si="100"/>
        <v>6679</v>
      </c>
      <c r="J189" s="110">
        <f aca="true" t="shared" si="101" ref="J189:T189">SUM(J139,J144,J166)</f>
        <v>3480.0000000000005</v>
      </c>
      <c r="K189" s="110">
        <f t="shared" si="101"/>
        <v>249.4</v>
      </c>
      <c r="L189" s="110">
        <f t="shared" si="101"/>
        <v>0</v>
      </c>
      <c r="M189" s="110">
        <f t="shared" si="101"/>
        <v>106</v>
      </c>
      <c r="N189" s="110">
        <f t="shared" si="101"/>
        <v>0</v>
      </c>
      <c r="O189" s="110">
        <f t="shared" si="101"/>
        <v>0</v>
      </c>
      <c r="P189" s="110">
        <f t="shared" si="101"/>
        <v>0</v>
      </c>
      <c r="Q189" s="110">
        <f t="shared" si="101"/>
        <v>0</v>
      </c>
      <c r="R189" s="110">
        <f t="shared" si="101"/>
        <v>0</v>
      </c>
      <c r="S189" s="110">
        <f t="shared" si="101"/>
        <v>0</v>
      </c>
      <c r="T189" s="110">
        <f t="shared" si="101"/>
        <v>-267.50000000000006</v>
      </c>
      <c r="U189" s="110">
        <f>SUM(U139,U144,U166)</f>
        <v>3212.5</v>
      </c>
      <c r="V189" s="110">
        <f>SUM(V139,V144,V166)</f>
        <v>897.8</v>
      </c>
    </row>
    <row r="190" spans="1:22" s="42" customFormat="1" ht="18.75" hidden="1">
      <c r="A190" s="251" t="s">
        <v>75</v>
      </c>
      <c r="B190" s="252"/>
      <c r="C190" s="253"/>
      <c r="D190" s="174"/>
      <c r="E190" s="174"/>
      <c r="F190" s="174"/>
      <c r="G190" s="174"/>
      <c r="H190" s="174"/>
      <c r="I190" s="174"/>
      <c r="J190" s="110"/>
      <c r="K190" s="106"/>
      <c r="L190" s="106"/>
      <c r="M190" s="106"/>
      <c r="N190" s="106"/>
      <c r="O190" s="106"/>
      <c r="P190" s="106"/>
      <c r="Q190" s="106"/>
      <c r="R190" s="106"/>
      <c r="S190" s="107"/>
      <c r="T190" s="110"/>
      <c r="U190" s="110"/>
      <c r="V190" s="110"/>
    </row>
    <row r="191" spans="1:22" s="43" customFormat="1" ht="18" customHeight="1" hidden="1">
      <c r="A191" s="36" t="s">
        <v>76</v>
      </c>
      <c r="B191" s="20" t="s">
        <v>51</v>
      </c>
      <c r="C191" s="27" t="s">
        <v>82</v>
      </c>
      <c r="D191" s="61"/>
      <c r="E191" s="61"/>
      <c r="F191" s="61"/>
      <c r="G191" s="61"/>
      <c r="H191" s="61"/>
      <c r="I191" s="175"/>
      <c r="J191" s="109">
        <f>SUM(K191:S191)</f>
        <v>0</v>
      </c>
      <c r="K191" s="131"/>
      <c r="L191" s="131"/>
      <c r="M191" s="131"/>
      <c r="N191" s="131"/>
      <c r="O191" s="131"/>
      <c r="P191" s="131"/>
      <c r="Q191" s="131"/>
      <c r="R191" s="131"/>
      <c r="S191" s="132"/>
      <c r="T191" s="109">
        <f>SUM(U191:AB191)</f>
        <v>0</v>
      </c>
      <c r="U191" s="109">
        <f>SUM(W191:AC191)</f>
        <v>0</v>
      </c>
      <c r="V191" s="109">
        <f>SUM(W191:AD191)</f>
        <v>0</v>
      </c>
    </row>
    <row r="192" spans="1:22" s="43" customFormat="1" ht="13.5" customHeight="1" hidden="1">
      <c r="A192" s="36" t="s">
        <v>76</v>
      </c>
      <c r="B192" s="20" t="s">
        <v>48</v>
      </c>
      <c r="C192" s="27" t="s">
        <v>83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175">
        <v>0</v>
      </c>
      <c r="J192" s="109">
        <f>SUM(K192:S192)</f>
        <v>0</v>
      </c>
      <c r="K192" s="131"/>
      <c r="L192" s="131"/>
      <c r="M192" s="131"/>
      <c r="N192" s="131"/>
      <c r="O192" s="131"/>
      <c r="P192" s="131"/>
      <c r="Q192" s="131"/>
      <c r="R192" s="131"/>
      <c r="S192" s="132"/>
      <c r="T192" s="109">
        <f>SUM(U192:AB192)</f>
        <v>0</v>
      </c>
      <c r="U192" s="109">
        <f>SUM(W192:AC192)</f>
        <v>0</v>
      </c>
      <c r="V192" s="109">
        <f>SUM(W192:AD192)</f>
        <v>0</v>
      </c>
    </row>
    <row r="193" spans="1:22" s="43" customFormat="1" ht="15.75" hidden="1">
      <c r="A193" s="36" t="s">
        <v>76</v>
      </c>
      <c r="B193" s="20" t="s">
        <v>50</v>
      </c>
      <c r="C193" s="27" t="s">
        <v>83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175">
        <v>0</v>
      </c>
      <c r="J193" s="109"/>
      <c r="K193" s="131"/>
      <c r="L193" s="131"/>
      <c r="M193" s="131"/>
      <c r="N193" s="131"/>
      <c r="O193" s="131"/>
      <c r="P193" s="131"/>
      <c r="Q193" s="131"/>
      <c r="R193" s="131"/>
      <c r="S193" s="132"/>
      <c r="T193" s="109"/>
      <c r="U193" s="109"/>
      <c r="V193" s="109"/>
    </row>
    <row r="194" spans="1:22" s="44" customFormat="1" ht="16.5" customHeight="1" hidden="1">
      <c r="A194" s="247" t="s">
        <v>77</v>
      </c>
      <c r="B194" s="248"/>
      <c r="C194" s="248"/>
      <c r="D194" s="173">
        <f aca="true" t="shared" si="102" ref="D194:I194">SUM(D191:D193)</f>
        <v>0</v>
      </c>
      <c r="E194" s="173">
        <f t="shared" si="102"/>
        <v>0</v>
      </c>
      <c r="F194" s="173">
        <f t="shared" si="102"/>
        <v>0</v>
      </c>
      <c r="G194" s="173">
        <f t="shared" si="102"/>
        <v>0</v>
      </c>
      <c r="H194" s="173">
        <f t="shared" si="102"/>
        <v>0</v>
      </c>
      <c r="I194" s="173">
        <f t="shared" si="102"/>
        <v>0</v>
      </c>
      <c r="J194" s="110">
        <f aca="true" t="shared" si="103" ref="J194:S194">SUM(J191:J193)</f>
        <v>0</v>
      </c>
      <c r="K194" s="125">
        <f t="shared" si="103"/>
        <v>0</v>
      </c>
      <c r="L194" s="125">
        <f t="shared" si="103"/>
        <v>0</v>
      </c>
      <c r="M194" s="125">
        <f t="shared" si="103"/>
        <v>0</v>
      </c>
      <c r="N194" s="125">
        <f t="shared" si="103"/>
        <v>0</v>
      </c>
      <c r="O194" s="125">
        <f t="shared" si="103"/>
        <v>0</v>
      </c>
      <c r="P194" s="125">
        <f t="shared" si="103"/>
        <v>0</v>
      </c>
      <c r="Q194" s="125">
        <f t="shared" si="103"/>
        <v>0</v>
      </c>
      <c r="R194" s="125">
        <f t="shared" si="103"/>
        <v>0</v>
      </c>
      <c r="S194" s="126">
        <f t="shared" si="103"/>
        <v>0</v>
      </c>
      <c r="T194" s="110">
        <f>SUM(T191:T193)</f>
        <v>0</v>
      </c>
      <c r="U194" s="110">
        <f>SUM(U191:U193)</f>
        <v>0</v>
      </c>
      <c r="V194" s="110">
        <f>SUM(V191:V193)</f>
        <v>0</v>
      </c>
    </row>
    <row r="195" spans="1:22" ht="21.75" customHeight="1">
      <c r="A195" s="260" t="s">
        <v>107</v>
      </c>
      <c r="B195" s="261"/>
      <c r="C195" s="261"/>
      <c r="D195" s="182"/>
      <c r="E195" s="182"/>
      <c r="F195" s="182"/>
      <c r="G195" s="182"/>
      <c r="H195" s="182"/>
      <c r="I195" s="182"/>
      <c r="J195" s="137"/>
      <c r="K195" s="137"/>
      <c r="L195" s="137"/>
      <c r="M195" s="137"/>
      <c r="N195" s="137"/>
      <c r="O195" s="137"/>
      <c r="P195" s="137"/>
      <c r="Q195" s="137"/>
      <c r="R195" s="137"/>
      <c r="S195" s="138"/>
      <c r="T195" s="137"/>
      <c r="U195" s="137"/>
      <c r="V195" s="137"/>
    </row>
    <row r="196" spans="1:22" s="10" customFormat="1" ht="15" customHeight="1" hidden="1">
      <c r="A196" s="36" t="s">
        <v>38</v>
      </c>
      <c r="B196" s="20" t="s">
        <v>80</v>
      </c>
      <c r="C196" s="48" t="s">
        <v>2</v>
      </c>
      <c r="D196" s="210"/>
      <c r="E196" s="210"/>
      <c r="F196" s="210"/>
      <c r="G196" s="210"/>
      <c r="H196" s="210"/>
      <c r="I196" s="183"/>
      <c r="J196" s="109">
        <f>SUM(K196:S196)</f>
        <v>0</v>
      </c>
      <c r="K196" s="131"/>
      <c r="L196" s="131"/>
      <c r="M196" s="131"/>
      <c r="N196" s="131"/>
      <c r="O196" s="131"/>
      <c r="P196" s="131"/>
      <c r="Q196" s="131"/>
      <c r="R196" s="131"/>
      <c r="S196" s="132"/>
      <c r="T196" s="109">
        <f>SUM(U196:AB196)</f>
        <v>0</v>
      </c>
      <c r="U196" s="109">
        <f>SUM(W196:AC196)</f>
        <v>0</v>
      </c>
      <c r="V196" s="109">
        <f aca="true" t="shared" si="104" ref="V196:V201">SUM(W196:AD196)</f>
        <v>0</v>
      </c>
    </row>
    <row r="197" spans="1:22" s="10" customFormat="1" ht="15" customHeight="1">
      <c r="A197" s="36" t="s">
        <v>38</v>
      </c>
      <c r="B197" s="20" t="s">
        <v>81</v>
      </c>
      <c r="C197" s="48" t="s">
        <v>6</v>
      </c>
      <c r="D197" s="210">
        <v>0</v>
      </c>
      <c r="E197" s="224">
        <v>0</v>
      </c>
      <c r="F197" s="224">
        <v>0</v>
      </c>
      <c r="G197" s="210">
        <f>SUM(D197:F197)</f>
        <v>0</v>
      </c>
      <c r="H197" s="224"/>
      <c r="I197" s="131">
        <v>40</v>
      </c>
      <c r="J197" s="131">
        <v>0</v>
      </c>
      <c r="K197" s="131">
        <v>3</v>
      </c>
      <c r="L197" s="131"/>
      <c r="M197" s="131"/>
      <c r="N197" s="131"/>
      <c r="O197" s="131"/>
      <c r="P197" s="131"/>
      <c r="Q197" s="131"/>
      <c r="R197" s="131"/>
      <c r="S197" s="132"/>
      <c r="T197" s="131">
        <f>U197-J197</f>
        <v>0</v>
      </c>
      <c r="U197" s="131">
        <v>0</v>
      </c>
      <c r="V197" s="131">
        <f t="shared" si="104"/>
        <v>0</v>
      </c>
    </row>
    <row r="198" spans="1:22" s="10" customFormat="1" ht="15" customHeight="1" hidden="1">
      <c r="A198" s="36" t="s">
        <v>38</v>
      </c>
      <c r="B198" s="20" t="s">
        <v>48</v>
      </c>
      <c r="C198" s="48" t="s">
        <v>10</v>
      </c>
      <c r="D198" s="210">
        <v>0</v>
      </c>
      <c r="E198" s="224"/>
      <c r="F198" s="224"/>
      <c r="G198" s="210">
        <f>SUM(D198:F198)</f>
        <v>0</v>
      </c>
      <c r="H198" s="224"/>
      <c r="I198" s="131"/>
      <c r="J198" s="131">
        <f>SUM(K198:S198)</f>
        <v>0</v>
      </c>
      <c r="K198" s="131"/>
      <c r="L198" s="131"/>
      <c r="M198" s="131"/>
      <c r="N198" s="131"/>
      <c r="O198" s="131"/>
      <c r="P198" s="131"/>
      <c r="Q198" s="131"/>
      <c r="R198" s="131"/>
      <c r="S198" s="132"/>
      <c r="T198" s="131">
        <f>U198-J198</f>
        <v>0</v>
      </c>
      <c r="U198" s="131">
        <f>SUM(W198:AC198)</f>
        <v>0</v>
      </c>
      <c r="V198" s="131">
        <f t="shared" si="104"/>
        <v>0</v>
      </c>
    </row>
    <row r="199" spans="1:22" s="10" customFormat="1" ht="15" customHeight="1" hidden="1">
      <c r="A199" s="36" t="s">
        <v>38</v>
      </c>
      <c r="B199" s="20" t="s">
        <v>37</v>
      </c>
      <c r="C199" s="27" t="s">
        <v>12</v>
      </c>
      <c r="D199" s="210">
        <v>0</v>
      </c>
      <c r="E199" s="224"/>
      <c r="F199" s="224"/>
      <c r="G199" s="210">
        <f>SUM(D199:F199)</f>
        <v>0</v>
      </c>
      <c r="H199" s="224"/>
      <c r="I199" s="131"/>
      <c r="J199" s="131">
        <f>SUM(K199:S199)</f>
        <v>0</v>
      </c>
      <c r="K199" s="131"/>
      <c r="L199" s="131"/>
      <c r="M199" s="131"/>
      <c r="N199" s="131"/>
      <c r="O199" s="131"/>
      <c r="P199" s="131"/>
      <c r="Q199" s="131"/>
      <c r="R199" s="131"/>
      <c r="S199" s="132"/>
      <c r="T199" s="131">
        <f>U199-J199</f>
        <v>0</v>
      </c>
      <c r="U199" s="131">
        <f>SUM(W199:AC199)</f>
        <v>0</v>
      </c>
      <c r="V199" s="131">
        <f t="shared" si="104"/>
        <v>0</v>
      </c>
    </row>
    <row r="200" spans="1:22" s="10" customFormat="1" ht="15" customHeight="1" hidden="1">
      <c r="A200" s="36" t="s">
        <v>38</v>
      </c>
      <c r="B200" s="20" t="s">
        <v>50</v>
      </c>
      <c r="C200" s="9" t="s">
        <v>14</v>
      </c>
      <c r="D200" s="210"/>
      <c r="E200" s="224"/>
      <c r="F200" s="224"/>
      <c r="G200" s="210"/>
      <c r="H200" s="224"/>
      <c r="I200" s="131"/>
      <c r="J200" s="131">
        <f>SUM(K200:S200)</f>
        <v>0</v>
      </c>
      <c r="K200" s="131"/>
      <c r="L200" s="131"/>
      <c r="M200" s="131"/>
      <c r="N200" s="131"/>
      <c r="O200" s="131"/>
      <c r="P200" s="131"/>
      <c r="Q200" s="131"/>
      <c r="R200" s="131"/>
      <c r="S200" s="132"/>
      <c r="T200" s="131">
        <f>U200-J200</f>
        <v>0</v>
      </c>
      <c r="U200" s="131">
        <f>SUM(W200:AC200)</f>
        <v>0</v>
      </c>
      <c r="V200" s="131">
        <f t="shared" si="104"/>
        <v>0</v>
      </c>
    </row>
    <row r="201" spans="1:22" s="10" customFormat="1" ht="15" customHeight="1">
      <c r="A201" s="36" t="s">
        <v>38</v>
      </c>
      <c r="B201" s="20" t="s">
        <v>55</v>
      </c>
      <c r="C201" s="9" t="s">
        <v>15</v>
      </c>
      <c r="D201" s="210"/>
      <c r="E201" s="224"/>
      <c r="F201" s="224"/>
      <c r="G201" s="210"/>
      <c r="H201" s="224"/>
      <c r="I201" s="131">
        <v>6</v>
      </c>
      <c r="J201" s="131">
        <v>0</v>
      </c>
      <c r="K201" s="131"/>
      <c r="L201" s="131"/>
      <c r="M201" s="131">
        <v>0.6</v>
      </c>
      <c r="N201" s="131"/>
      <c r="O201" s="131"/>
      <c r="P201" s="131"/>
      <c r="Q201" s="131"/>
      <c r="R201" s="131"/>
      <c r="S201" s="132"/>
      <c r="T201" s="131">
        <f>U201-J201</f>
        <v>0</v>
      </c>
      <c r="U201" s="131">
        <v>0</v>
      </c>
      <c r="V201" s="131">
        <f t="shared" si="104"/>
        <v>0</v>
      </c>
    </row>
    <row r="202" spans="1:22" s="24" customFormat="1" ht="18.75" customHeight="1">
      <c r="A202" s="247" t="s">
        <v>39</v>
      </c>
      <c r="B202" s="248"/>
      <c r="C202" s="248"/>
      <c r="D202" s="167">
        <f aca="true" t="shared" si="105" ref="D202:S202">SUM(D196:D201)</f>
        <v>0</v>
      </c>
      <c r="E202" s="167">
        <f t="shared" si="105"/>
        <v>0</v>
      </c>
      <c r="F202" s="167">
        <f t="shared" si="105"/>
        <v>0</v>
      </c>
      <c r="G202" s="167">
        <f t="shared" si="105"/>
        <v>0</v>
      </c>
      <c r="H202" s="167">
        <f t="shared" si="105"/>
        <v>0</v>
      </c>
      <c r="I202" s="125">
        <f>SUM(I196:I201)</f>
        <v>46</v>
      </c>
      <c r="J202" s="110">
        <f t="shared" si="105"/>
        <v>0</v>
      </c>
      <c r="K202" s="125">
        <f t="shared" si="105"/>
        <v>3</v>
      </c>
      <c r="L202" s="125">
        <f t="shared" si="105"/>
        <v>0</v>
      </c>
      <c r="M202" s="125">
        <f t="shared" si="105"/>
        <v>0.6</v>
      </c>
      <c r="N202" s="125">
        <f t="shared" si="105"/>
        <v>0</v>
      </c>
      <c r="O202" s="125">
        <f t="shared" si="105"/>
        <v>0</v>
      </c>
      <c r="P202" s="125">
        <f t="shared" si="105"/>
        <v>0</v>
      </c>
      <c r="Q202" s="125">
        <f t="shared" si="105"/>
        <v>0</v>
      </c>
      <c r="R202" s="125">
        <f t="shared" si="105"/>
        <v>0</v>
      </c>
      <c r="S202" s="126">
        <f t="shared" si="105"/>
        <v>0</v>
      </c>
      <c r="T202" s="110">
        <f>SUM(T196:T201)</f>
        <v>0</v>
      </c>
      <c r="U202" s="110">
        <f>SUM(U196:U201)</f>
        <v>0</v>
      </c>
      <c r="V202" s="110">
        <f>SUM(V196:V201)</f>
        <v>0</v>
      </c>
    </row>
    <row r="203" spans="1:22" s="10" customFormat="1" ht="34.5" customHeight="1">
      <c r="A203" s="242" t="s">
        <v>70</v>
      </c>
      <c r="B203" s="243"/>
      <c r="C203" s="244"/>
      <c r="D203" s="213"/>
      <c r="E203" s="213"/>
      <c r="F203" s="213"/>
      <c r="G203" s="213"/>
      <c r="H203" s="213"/>
      <c r="I203" s="168"/>
      <c r="J203" s="127"/>
      <c r="K203" s="127"/>
      <c r="L203" s="127"/>
      <c r="M203" s="127"/>
      <c r="N203" s="127"/>
      <c r="O203" s="127"/>
      <c r="P203" s="127"/>
      <c r="Q203" s="127"/>
      <c r="R203" s="127"/>
      <c r="S203" s="128"/>
      <c r="T203" s="127"/>
      <c r="U203" s="127"/>
      <c r="V203" s="127"/>
    </row>
    <row r="204" spans="1:22" s="10" customFormat="1" ht="38.25" customHeight="1">
      <c r="A204" s="34" t="s">
        <v>71</v>
      </c>
      <c r="B204" s="5">
        <v>210</v>
      </c>
      <c r="C204" s="49" t="s">
        <v>30</v>
      </c>
      <c r="D204" s="169">
        <f aca="true" t="shared" si="106" ref="D204:S204">SUM(D205,D209,D208)</f>
        <v>2379</v>
      </c>
      <c r="E204" s="169">
        <f t="shared" si="106"/>
        <v>420</v>
      </c>
      <c r="F204" s="169">
        <f t="shared" si="106"/>
        <v>420</v>
      </c>
      <c r="G204" s="169">
        <f t="shared" si="106"/>
        <v>3219</v>
      </c>
      <c r="H204" s="169">
        <f t="shared" si="106"/>
        <v>264</v>
      </c>
      <c r="I204" s="65">
        <f>SUM(I205,I209,I208)</f>
        <v>3645.4</v>
      </c>
      <c r="J204" s="129">
        <f t="shared" si="106"/>
        <v>2147.8999999999996</v>
      </c>
      <c r="K204" s="129">
        <f t="shared" si="106"/>
        <v>32</v>
      </c>
      <c r="L204" s="129">
        <f t="shared" si="106"/>
        <v>761.2</v>
      </c>
      <c r="M204" s="129">
        <f t="shared" si="106"/>
        <v>124</v>
      </c>
      <c r="N204" s="129">
        <f t="shared" si="106"/>
        <v>671.1</v>
      </c>
      <c r="O204" s="129">
        <f t="shared" si="106"/>
        <v>0</v>
      </c>
      <c r="P204" s="129">
        <f t="shared" si="106"/>
        <v>0</v>
      </c>
      <c r="Q204" s="129">
        <f t="shared" si="106"/>
        <v>0</v>
      </c>
      <c r="R204" s="129">
        <f t="shared" si="106"/>
        <v>0</v>
      </c>
      <c r="S204" s="130">
        <f t="shared" si="106"/>
        <v>0</v>
      </c>
      <c r="T204" s="129">
        <f>SUM(T205,T209,T208)</f>
        <v>89.80000000000018</v>
      </c>
      <c r="U204" s="129">
        <f>SUM(U205,U209,U208)</f>
        <v>2237.7</v>
      </c>
      <c r="V204" s="129">
        <f>SUM(V205,V209,V208)</f>
        <v>1730.9</v>
      </c>
    </row>
    <row r="205" spans="1:22" s="7" customFormat="1" ht="15.75">
      <c r="A205" s="34" t="s">
        <v>71</v>
      </c>
      <c r="B205" s="5">
        <v>211</v>
      </c>
      <c r="C205" s="49" t="s">
        <v>130</v>
      </c>
      <c r="D205" s="164">
        <f>SUM(D206:D207)</f>
        <v>1775</v>
      </c>
      <c r="E205" s="164">
        <f aca="true" t="shared" si="107" ref="E205:S205">SUM(E206:E207)</f>
        <v>322</v>
      </c>
      <c r="F205" s="164">
        <f t="shared" si="107"/>
        <v>322</v>
      </c>
      <c r="G205" s="164">
        <f t="shared" si="107"/>
        <v>2419</v>
      </c>
      <c r="H205" s="164">
        <f t="shared" si="107"/>
        <v>180</v>
      </c>
      <c r="I205" s="63">
        <f t="shared" si="107"/>
        <v>2785</v>
      </c>
      <c r="J205" s="234">
        <f t="shared" si="107"/>
        <v>1605.1999999999998</v>
      </c>
      <c r="K205" s="139">
        <f t="shared" si="107"/>
        <v>11</v>
      </c>
      <c r="L205" s="139">
        <f t="shared" si="107"/>
        <v>670.6</v>
      </c>
      <c r="M205" s="139">
        <f t="shared" si="107"/>
        <v>107</v>
      </c>
      <c r="N205" s="139">
        <f>SUM(N206:N207)</f>
        <v>429.5</v>
      </c>
      <c r="O205" s="139">
        <f t="shared" si="107"/>
        <v>0</v>
      </c>
      <c r="P205" s="139">
        <f t="shared" si="107"/>
        <v>0</v>
      </c>
      <c r="Q205" s="139">
        <f t="shared" si="107"/>
        <v>0</v>
      </c>
      <c r="R205" s="139">
        <f t="shared" si="107"/>
        <v>0</v>
      </c>
      <c r="S205" s="140">
        <f t="shared" si="107"/>
        <v>0</v>
      </c>
      <c r="T205" s="234">
        <f>SUM(T206:T207)</f>
        <v>74.80000000000018</v>
      </c>
      <c r="U205" s="234">
        <f>SUM(U206:U207)</f>
        <v>1680</v>
      </c>
      <c r="V205" s="234">
        <f>SUM(V206:V207)</f>
        <v>1318</v>
      </c>
    </row>
    <row r="206" spans="1:22" s="82" customFormat="1" ht="15.75">
      <c r="A206" s="32" t="s">
        <v>71</v>
      </c>
      <c r="B206" s="8">
        <v>211</v>
      </c>
      <c r="C206" s="48" t="s">
        <v>150</v>
      </c>
      <c r="D206" s="225">
        <v>795</v>
      </c>
      <c r="E206" s="184">
        <v>151</v>
      </c>
      <c r="F206" s="184">
        <v>151</v>
      </c>
      <c r="G206" s="207">
        <f>SUM(D206:F206)</f>
        <v>1097</v>
      </c>
      <c r="H206" s="184">
        <v>85</v>
      </c>
      <c r="I206" s="201">
        <v>2667</v>
      </c>
      <c r="J206" s="232">
        <v>1428.1</v>
      </c>
      <c r="K206" s="105"/>
      <c r="L206" s="229">
        <f>370.6+300</f>
        <v>670.6</v>
      </c>
      <c r="M206" s="105"/>
      <c r="N206" s="229">
        <f>800.1-370.6</f>
        <v>429.5</v>
      </c>
      <c r="O206" s="105"/>
      <c r="P206" s="105"/>
      <c r="Q206" s="105"/>
      <c r="R206" s="105"/>
      <c r="S206" s="120"/>
      <c r="T206" s="131">
        <f aca="true" t="shared" si="108" ref="T206:T211">U206-J206</f>
        <v>74.80000000000018</v>
      </c>
      <c r="U206" s="232">
        <v>1502.9</v>
      </c>
      <c r="V206" s="232">
        <v>1191.5</v>
      </c>
    </row>
    <row r="207" spans="1:22" s="82" customFormat="1" ht="16.5" customHeight="1">
      <c r="A207" s="79" t="s">
        <v>99</v>
      </c>
      <c r="B207" s="80">
        <v>211</v>
      </c>
      <c r="C207" s="81" t="s">
        <v>131</v>
      </c>
      <c r="D207" s="225">
        <v>980</v>
      </c>
      <c r="E207" s="184">
        <v>171</v>
      </c>
      <c r="F207" s="184">
        <v>171</v>
      </c>
      <c r="G207" s="207">
        <f>SUM(D207:F207)</f>
        <v>1322</v>
      </c>
      <c r="H207" s="184">
        <v>95</v>
      </c>
      <c r="I207" s="201">
        <v>118</v>
      </c>
      <c r="J207" s="232">
        <v>177.1</v>
      </c>
      <c r="K207" s="105">
        <v>11</v>
      </c>
      <c r="L207" s="105"/>
      <c r="M207" s="105">
        <v>107</v>
      </c>
      <c r="N207" s="105"/>
      <c r="O207" s="105"/>
      <c r="P207" s="105"/>
      <c r="Q207" s="105"/>
      <c r="R207" s="105"/>
      <c r="S207" s="120"/>
      <c r="T207" s="131">
        <f t="shared" si="108"/>
        <v>0</v>
      </c>
      <c r="U207" s="232">
        <v>177.1</v>
      </c>
      <c r="V207" s="232">
        <v>126.5</v>
      </c>
    </row>
    <row r="208" spans="1:22" s="10" customFormat="1" ht="15.75">
      <c r="A208" s="32" t="s">
        <v>71</v>
      </c>
      <c r="B208" s="8">
        <v>212</v>
      </c>
      <c r="C208" s="48" t="s">
        <v>2</v>
      </c>
      <c r="D208" s="104">
        <v>0</v>
      </c>
      <c r="E208" s="226">
        <v>0</v>
      </c>
      <c r="F208" s="226">
        <v>0</v>
      </c>
      <c r="G208" s="210">
        <f>SUM(D208:F208)</f>
        <v>0</v>
      </c>
      <c r="H208" s="226"/>
      <c r="I208" s="62">
        <v>19</v>
      </c>
      <c r="J208" s="131">
        <v>0.1</v>
      </c>
      <c r="K208" s="114"/>
      <c r="L208" s="114"/>
      <c r="M208" s="114">
        <v>2</v>
      </c>
      <c r="N208" s="114"/>
      <c r="O208" s="114"/>
      <c r="P208" s="114"/>
      <c r="Q208" s="114"/>
      <c r="R208" s="114"/>
      <c r="S208" s="115"/>
      <c r="T208" s="131">
        <f t="shared" si="108"/>
        <v>15</v>
      </c>
      <c r="U208" s="131">
        <v>15.1</v>
      </c>
      <c r="V208" s="131">
        <f>SUM(W208:AD208)</f>
        <v>0</v>
      </c>
    </row>
    <row r="209" spans="1:22" s="7" customFormat="1" ht="15.75">
      <c r="A209" s="34" t="s">
        <v>71</v>
      </c>
      <c r="B209" s="5">
        <v>213</v>
      </c>
      <c r="C209" s="49" t="s">
        <v>129</v>
      </c>
      <c r="D209" s="164">
        <f>SUM(D210:D211)</f>
        <v>604</v>
      </c>
      <c r="E209" s="164">
        <f aca="true" t="shared" si="109" ref="E209:S209">SUM(E210:E211)</f>
        <v>98</v>
      </c>
      <c r="F209" s="164">
        <f t="shared" si="109"/>
        <v>98</v>
      </c>
      <c r="G209" s="164">
        <f t="shared" si="109"/>
        <v>800</v>
      </c>
      <c r="H209" s="164">
        <f t="shared" si="109"/>
        <v>84</v>
      </c>
      <c r="I209" s="63">
        <f t="shared" si="109"/>
        <v>841.4</v>
      </c>
      <c r="J209" s="234">
        <f t="shared" si="109"/>
        <v>542.6</v>
      </c>
      <c r="K209" s="139">
        <f t="shared" si="109"/>
        <v>21</v>
      </c>
      <c r="L209" s="139">
        <f>SUM(L210:L211)</f>
        <v>90.6</v>
      </c>
      <c r="M209" s="139">
        <f t="shared" si="109"/>
        <v>15</v>
      </c>
      <c r="N209" s="139">
        <f t="shared" si="109"/>
        <v>241.6</v>
      </c>
      <c r="O209" s="139">
        <f t="shared" si="109"/>
        <v>0</v>
      </c>
      <c r="P209" s="139">
        <f t="shared" si="109"/>
        <v>0</v>
      </c>
      <c r="Q209" s="139">
        <f t="shared" si="109"/>
        <v>0</v>
      </c>
      <c r="R209" s="139">
        <f t="shared" si="109"/>
        <v>0</v>
      </c>
      <c r="S209" s="140">
        <f t="shared" si="109"/>
        <v>0</v>
      </c>
      <c r="T209" s="234">
        <f>SUM(T210:T211)</f>
        <v>0</v>
      </c>
      <c r="U209" s="234">
        <f>SUM(U210:U211)</f>
        <v>542.6</v>
      </c>
      <c r="V209" s="234">
        <f>SUM(V210:V211)</f>
        <v>412.90000000000003</v>
      </c>
    </row>
    <row r="210" spans="1:22" s="82" customFormat="1" ht="15.75">
      <c r="A210" s="32" t="s">
        <v>71</v>
      </c>
      <c r="B210" s="8">
        <v>213</v>
      </c>
      <c r="C210" s="48" t="s">
        <v>151</v>
      </c>
      <c r="D210" s="225">
        <v>240</v>
      </c>
      <c r="E210" s="184">
        <v>46</v>
      </c>
      <c r="F210" s="184">
        <v>46</v>
      </c>
      <c r="G210" s="207">
        <f>SUM(D210:F210)</f>
        <v>332</v>
      </c>
      <c r="H210" s="184">
        <v>34</v>
      </c>
      <c r="I210" s="201">
        <v>805.4</v>
      </c>
      <c r="J210" s="232">
        <v>491.6</v>
      </c>
      <c r="K210" s="105"/>
      <c r="L210" s="229">
        <v>90.6</v>
      </c>
      <c r="M210" s="105"/>
      <c r="N210" s="105">
        <v>241.6</v>
      </c>
      <c r="O210" s="105"/>
      <c r="P210" s="105"/>
      <c r="Q210" s="105"/>
      <c r="R210" s="105"/>
      <c r="S210" s="120"/>
      <c r="T210" s="131">
        <f t="shared" si="108"/>
        <v>0</v>
      </c>
      <c r="U210" s="232">
        <v>491.6</v>
      </c>
      <c r="V210" s="232">
        <v>380.6</v>
      </c>
    </row>
    <row r="211" spans="1:22" s="82" customFormat="1" ht="29.25" customHeight="1">
      <c r="A211" s="79" t="s">
        <v>99</v>
      </c>
      <c r="B211" s="80">
        <v>213</v>
      </c>
      <c r="C211" s="81" t="s">
        <v>132</v>
      </c>
      <c r="D211" s="225">
        <v>364</v>
      </c>
      <c r="E211" s="184">
        <v>52</v>
      </c>
      <c r="F211" s="184">
        <v>52</v>
      </c>
      <c r="G211" s="207">
        <f>SUM(D211:F211)</f>
        <v>468</v>
      </c>
      <c r="H211" s="184">
        <v>50</v>
      </c>
      <c r="I211" s="202">
        <v>36</v>
      </c>
      <c r="J211" s="232">
        <v>51</v>
      </c>
      <c r="K211" s="105">
        <v>21</v>
      </c>
      <c r="L211" s="105"/>
      <c r="M211" s="105">
        <v>15</v>
      </c>
      <c r="N211" s="105"/>
      <c r="O211" s="105"/>
      <c r="P211" s="105"/>
      <c r="Q211" s="105"/>
      <c r="R211" s="105"/>
      <c r="S211" s="120"/>
      <c r="T211" s="131">
        <f t="shared" si="108"/>
        <v>0</v>
      </c>
      <c r="U211" s="232">
        <v>51</v>
      </c>
      <c r="V211" s="232">
        <v>32.3</v>
      </c>
    </row>
    <row r="212" spans="1:22" s="10" customFormat="1" ht="15.75">
      <c r="A212" s="34" t="s">
        <v>71</v>
      </c>
      <c r="B212" s="5">
        <v>220</v>
      </c>
      <c r="C212" s="49" t="s">
        <v>4</v>
      </c>
      <c r="D212" s="164">
        <f aca="true" t="shared" si="110" ref="D212:I212">SUM(D213:D218)</f>
        <v>934</v>
      </c>
      <c r="E212" s="164">
        <f t="shared" si="110"/>
        <v>4</v>
      </c>
      <c r="F212" s="164">
        <f t="shared" si="110"/>
        <v>5</v>
      </c>
      <c r="G212" s="164">
        <f t="shared" si="110"/>
        <v>943</v>
      </c>
      <c r="H212" s="164">
        <f t="shared" si="110"/>
        <v>170</v>
      </c>
      <c r="I212" s="63">
        <f t="shared" si="110"/>
        <v>870</v>
      </c>
      <c r="J212" s="129">
        <f aca="true" t="shared" si="111" ref="J212:S212">SUM(J213:J218)</f>
        <v>2</v>
      </c>
      <c r="K212" s="112">
        <f t="shared" si="111"/>
        <v>30</v>
      </c>
      <c r="L212" s="112">
        <f>SUM(L213:L218)</f>
        <v>0</v>
      </c>
      <c r="M212" s="112">
        <f t="shared" si="111"/>
        <v>31.9</v>
      </c>
      <c r="N212" s="112">
        <f>SUM(N213:N218)</f>
        <v>0</v>
      </c>
      <c r="O212" s="112">
        <f t="shared" si="111"/>
        <v>0</v>
      </c>
      <c r="P212" s="112">
        <f t="shared" si="111"/>
        <v>0</v>
      </c>
      <c r="Q212" s="112">
        <f t="shared" si="111"/>
        <v>0</v>
      </c>
      <c r="R212" s="112">
        <f>SUM(R213:R218)</f>
        <v>0</v>
      </c>
      <c r="S212" s="113">
        <f t="shared" si="111"/>
        <v>0</v>
      </c>
      <c r="T212" s="129">
        <f>SUM(T213:T218)</f>
        <v>2</v>
      </c>
      <c r="U212" s="129">
        <f>SUM(U213:U218)</f>
        <v>4</v>
      </c>
      <c r="V212" s="129">
        <f>SUM(V213:V218)</f>
        <v>0</v>
      </c>
    </row>
    <row r="213" spans="1:22" s="10" customFormat="1" ht="15.75" hidden="1">
      <c r="A213" s="32" t="s">
        <v>71</v>
      </c>
      <c r="B213" s="8">
        <v>221</v>
      </c>
      <c r="C213" s="48" t="s">
        <v>5</v>
      </c>
      <c r="D213" s="172">
        <v>0</v>
      </c>
      <c r="E213" s="172"/>
      <c r="F213" s="172"/>
      <c r="G213" s="183">
        <f aca="true" t="shared" si="112" ref="G213:G219">SUM(D213:F213)</f>
        <v>0</v>
      </c>
      <c r="H213" s="172"/>
      <c r="I213" s="200"/>
      <c r="J213" s="131">
        <f>SUM(K213:S213)</f>
        <v>0</v>
      </c>
      <c r="K213" s="114"/>
      <c r="L213" s="114"/>
      <c r="M213" s="114"/>
      <c r="N213" s="114"/>
      <c r="O213" s="114"/>
      <c r="P213" s="114"/>
      <c r="Q213" s="114"/>
      <c r="R213" s="114"/>
      <c r="S213" s="115"/>
      <c r="T213" s="131">
        <f>SUM(U213:AB213)</f>
        <v>0</v>
      </c>
      <c r="U213" s="131">
        <f>SUM(W213:AC213)</f>
        <v>0</v>
      </c>
      <c r="V213" s="131">
        <f aca="true" t="shared" si="113" ref="V213:V219">SUM(W213:AD213)</f>
        <v>0</v>
      </c>
    </row>
    <row r="214" spans="1:22" s="10" customFormat="1" ht="15.75">
      <c r="A214" s="32" t="s">
        <v>71</v>
      </c>
      <c r="B214" s="8">
        <v>222</v>
      </c>
      <c r="C214" s="48" t="s">
        <v>6</v>
      </c>
      <c r="D214" s="172">
        <v>0</v>
      </c>
      <c r="E214" s="170"/>
      <c r="F214" s="170"/>
      <c r="G214" s="183">
        <f t="shared" si="112"/>
        <v>0</v>
      </c>
      <c r="H214" s="170"/>
      <c r="I214" s="62">
        <v>8</v>
      </c>
      <c r="J214" s="131">
        <f>SUM(K214:S214)</f>
        <v>0</v>
      </c>
      <c r="K214" s="114"/>
      <c r="L214" s="114"/>
      <c r="M214" s="114"/>
      <c r="N214" s="114"/>
      <c r="O214" s="114"/>
      <c r="P214" s="114"/>
      <c r="Q214" s="114"/>
      <c r="R214" s="114"/>
      <c r="S214" s="115"/>
      <c r="T214" s="131">
        <f aca="true" t="shared" si="114" ref="T214:T219">U214-J214</f>
        <v>4</v>
      </c>
      <c r="U214" s="131">
        <v>4</v>
      </c>
      <c r="V214" s="131">
        <f t="shared" si="113"/>
        <v>0</v>
      </c>
    </row>
    <row r="215" spans="1:22" s="10" customFormat="1" ht="15.75">
      <c r="A215" s="32" t="s">
        <v>71</v>
      </c>
      <c r="B215" s="8">
        <v>223</v>
      </c>
      <c r="C215" s="48" t="s">
        <v>7</v>
      </c>
      <c r="D215" s="172">
        <v>469</v>
      </c>
      <c r="E215" s="170">
        <v>4</v>
      </c>
      <c r="F215" s="170">
        <v>5</v>
      </c>
      <c r="G215" s="183">
        <f t="shared" si="112"/>
        <v>478</v>
      </c>
      <c r="H215" s="170">
        <v>163</v>
      </c>
      <c r="I215" s="62">
        <v>800</v>
      </c>
      <c r="J215" s="131">
        <v>1.8</v>
      </c>
      <c r="K215" s="114">
        <v>30</v>
      </c>
      <c r="L215" s="114"/>
      <c r="M215" s="114">
        <v>12.9</v>
      </c>
      <c r="N215" s="114"/>
      <c r="O215" s="114"/>
      <c r="P215" s="114"/>
      <c r="Q215" s="114"/>
      <c r="R215" s="114"/>
      <c r="S215" s="115"/>
      <c r="T215" s="131">
        <f t="shared" si="114"/>
        <v>-1.8</v>
      </c>
      <c r="U215" s="131">
        <v>0</v>
      </c>
      <c r="V215" s="131">
        <f t="shared" si="113"/>
        <v>0</v>
      </c>
    </row>
    <row r="216" spans="1:22" s="10" customFormat="1" ht="15.75" hidden="1">
      <c r="A216" s="32" t="s">
        <v>71</v>
      </c>
      <c r="B216" s="8">
        <v>224</v>
      </c>
      <c r="C216" s="48" t="s">
        <v>8</v>
      </c>
      <c r="D216" s="172">
        <v>0</v>
      </c>
      <c r="E216" s="170"/>
      <c r="F216" s="170"/>
      <c r="G216" s="183">
        <f t="shared" si="112"/>
        <v>0</v>
      </c>
      <c r="H216" s="170"/>
      <c r="I216" s="200"/>
      <c r="J216" s="131">
        <f>SUM(K216:S216)</f>
        <v>0</v>
      </c>
      <c r="K216" s="114"/>
      <c r="L216" s="114"/>
      <c r="M216" s="114"/>
      <c r="N216" s="114"/>
      <c r="O216" s="114"/>
      <c r="P216" s="114"/>
      <c r="Q216" s="114"/>
      <c r="R216" s="114"/>
      <c r="S216" s="115"/>
      <c r="T216" s="131">
        <f t="shared" si="114"/>
        <v>0</v>
      </c>
      <c r="U216" s="131">
        <f>SUM(W216:AC216)</f>
        <v>0</v>
      </c>
      <c r="V216" s="131">
        <f t="shared" si="113"/>
        <v>0</v>
      </c>
    </row>
    <row r="217" spans="1:22" s="10" customFormat="1" ht="15.75">
      <c r="A217" s="32" t="s">
        <v>71</v>
      </c>
      <c r="B217" s="8">
        <v>225</v>
      </c>
      <c r="C217" s="48" t="s">
        <v>9</v>
      </c>
      <c r="D217" s="172">
        <v>463</v>
      </c>
      <c r="E217" s="170"/>
      <c r="F217" s="170"/>
      <c r="G217" s="183">
        <f t="shared" si="112"/>
        <v>463</v>
      </c>
      <c r="H217" s="170">
        <v>5</v>
      </c>
      <c r="I217" s="62">
        <v>9</v>
      </c>
      <c r="J217" s="131">
        <v>0.1</v>
      </c>
      <c r="K217" s="114"/>
      <c r="L217" s="114"/>
      <c r="M217" s="114">
        <v>9</v>
      </c>
      <c r="N217" s="114"/>
      <c r="O217" s="114"/>
      <c r="P217" s="114"/>
      <c r="Q217" s="114"/>
      <c r="R217" s="114"/>
      <c r="S217" s="115"/>
      <c r="T217" s="131">
        <f t="shared" si="114"/>
        <v>-0.1</v>
      </c>
      <c r="U217" s="131">
        <v>0</v>
      </c>
      <c r="V217" s="131">
        <f t="shared" si="113"/>
        <v>0</v>
      </c>
    </row>
    <row r="218" spans="1:22" s="10" customFormat="1" ht="15.75">
      <c r="A218" s="32" t="s">
        <v>71</v>
      </c>
      <c r="B218" s="8">
        <v>226</v>
      </c>
      <c r="C218" s="48" t="s">
        <v>10</v>
      </c>
      <c r="D218" s="172">
        <v>2</v>
      </c>
      <c r="E218" s="170"/>
      <c r="F218" s="170"/>
      <c r="G218" s="183">
        <f t="shared" si="112"/>
        <v>2</v>
      </c>
      <c r="H218" s="170">
        <v>2</v>
      </c>
      <c r="I218" s="62">
        <v>53</v>
      </c>
      <c r="J218" s="131">
        <v>0.1</v>
      </c>
      <c r="K218" s="114"/>
      <c r="L218" s="114"/>
      <c r="M218" s="114">
        <v>10</v>
      </c>
      <c r="N218" s="114"/>
      <c r="O218" s="114"/>
      <c r="P218" s="114"/>
      <c r="Q218" s="114"/>
      <c r="R218" s="114"/>
      <c r="S218" s="115"/>
      <c r="T218" s="131">
        <f t="shared" si="114"/>
        <v>-0.1</v>
      </c>
      <c r="U218" s="131">
        <v>0</v>
      </c>
      <c r="V218" s="131">
        <f t="shared" si="113"/>
        <v>0</v>
      </c>
    </row>
    <row r="219" spans="1:22" s="7" customFormat="1" ht="15.75">
      <c r="A219" s="34" t="s">
        <v>71</v>
      </c>
      <c r="B219" s="5">
        <v>290</v>
      </c>
      <c r="C219" s="49" t="s">
        <v>12</v>
      </c>
      <c r="D219" s="164">
        <v>0</v>
      </c>
      <c r="E219" s="163"/>
      <c r="F219" s="163"/>
      <c r="G219" s="183">
        <f t="shared" si="112"/>
        <v>0</v>
      </c>
      <c r="H219" s="163"/>
      <c r="I219" s="63">
        <v>41</v>
      </c>
      <c r="J219" s="129">
        <v>2.8</v>
      </c>
      <c r="K219" s="112">
        <v>1</v>
      </c>
      <c r="L219" s="112"/>
      <c r="M219" s="112"/>
      <c r="N219" s="112"/>
      <c r="O219" s="112"/>
      <c r="P219" s="112"/>
      <c r="Q219" s="112"/>
      <c r="R219" s="112"/>
      <c r="S219" s="113"/>
      <c r="T219" s="129">
        <f t="shared" si="114"/>
        <v>0.10000000000000009</v>
      </c>
      <c r="U219" s="129">
        <v>2.9</v>
      </c>
      <c r="V219" s="129">
        <f t="shared" si="113"/>
        <v>0</v>
      </c>
    </row>
    <row r="220" spans="1:22" s="7" customFormat="1" ht="15.75" hidden="1">
      <c r="A220" s="34" t="s">
        <v>71</v>
      </c>
      <c r="B220" s="5">
        <v>300</v>
      </c>
      <c r="C220" s="49" t="s">
        <v>13</v>
      </c>
      <c r="D220" s="164">
        <f>SUM(D221:D222)</f>
        <v>0</v>
      </c>
      <c r="E220" s="164">
        <f>SUM(E221:E222)</f>
        <v>0</v>
      </c>
      <c r="F220" s="164">
        <f>SUM(F221:F222)</f>
        <v>0</v>
      </c>
      <c r="G220" s="164">
        <f aca="true" t="shared" si="115" ref="G220:S220">SUM(G221:G222)</f>
        <v>0</v>
      </c>
      <c r="H220" s="164">
        <f>SUM(H221:H222)</f>
        <v>0</v>
      </c>
      <c r="I220" s="63">
        <f t="shared" si="115"/>
        <v>63</v>
      </c>
      <c r="J220" s="129">
        <f t="shared" si="115"/>
        <v>0</v>
      </c>
      <c r="K220" s="112">
        <f t="shared" si="115"/>
        <v>0</v>
      </c>
      <c r="L220" s="112">
        <f t="shared" si="115"/>
        <v>0</v>
      </c>
      <c r="M220" s="112">
        <f t="shared" si="115"/>
        <v>0</v>
      </c>
      <c r="N220" s="112">
        <f t="shared" si="115"/>
        <v>0</v>
      </c>
      <c r="O220" s="112">
        <f t="shared" si="115"/>
        <v>0</v>
      </c>
      <c r="P220" s="112">
        <f t="shared" si="115"/>
        <v>0</v>
      </c>
      <c r="Q220" s="112">
        <f t="shared" si="115"/>
        <v>0</v>
      </c>
      <c r="R220" s="112">
        <f t="shared" si="115"/>
        <v>0</v>
      </c>
      <c r="S220" s="113">
        <f t="shared" si="115"/>
        <v>0</v>
      </c>
      <c r="T220" s="129">
        <f>SUM(T221:T222)</f>
        <v>0</v>
      </c>
      <c r="U220" s="129">
        <f>SUM(U221:U222)</f>
        <v>0</v>
      </c>
      <c r="V220" s="129">
        <f>SUM(V221:V222)</f>
        <v>0</v>
      </c>
    </row>
    <row r="221" spans="1:22" s="10" customFormat="1" ht="15.75" hidden="1">
      <c r="A221" s="32" t="s">
        <v>71</v>
      </c>
      <c r="B221" s="8">
        <v>310</v>
      </c>
      <c r="C221" s="48" t="s">
        <v>14</v>
      </c>
      <c r="D221" s="172">
        <v>0</v>
      </c>
      <c r="E221" s="170"/>
      <c r="F221" s="170"/>
      <c r="G221" s="183">
        <f>SUM(D221:F221)</f>
        <v>0</v>
      </c>
      <c r="H221" s="170"/>
      <c r="I221" s="62">
        <v>43</v>
      </c>
      <c r="J221" s="131">
        <f>SUM(K221:S221)</f>
        <v>0</v>
      </c>
      <c r="K221" s="114"/>
      <c r="L221" s="114"/>
      <c r="M221" s="114"/>
      <c r="N221" s="114"/>
      <c r="O221" s="114"/>
      <c r="P221" s="114"/>
      <c r="Q221" s="114"/>
      <c r="R221" s="114"/>
      <c r="S221" s="115"/>
      <c r="T221" s="131">
        <f>U221-J221</f>
        <v>0</v>
      </c>
      <c r="U221" s="131">
        <f>SUM(W221:AC221)</f>
        <v>0</v>
      </c>
      <c r="V221" s="131">
        <f>SUM(W221:AD221)</f>
        <v>0</v>
      </c>
    </row>
    <row r="222" spans="1:22" s="10" customFormat="1" ht="15.75" hidden="1">
      <c r="A222" s="32" t="s">
        <v>71</v>
      </c>
      <c r="B222" s="8">
        <v>340</v>
      </c>
      <c r="C222" s="48" t="s">
        <v>15</v>
      </c>
      <c r="D222" s="172">
        <v>0</v>
      </c>
      <c r="E222" s="170"/>
      <c r="F222" s="170"/>
      <c r="G222" s="183">
        <f>SUM(D222:F222)</f>
        <v>0</v>
      </c>
      <c r="H222" s="170"/>
      <c r="I222" s="62">
        <v>20</v>
      </c>
      <c r="J222" s="131">
        <f>SUM(K222:S222)</f>
        <v>0</v>
      </c>
      <c r="K222" s="114"/>
      <c r="L222" s="114"/>
      <c r="M222" s="114"/>
      <c r="N222" s="114"/>
      <c r="O222" s="114"/>
      <c r="P222" s="114"/>
      <c r="Q222" s="114"/>
      <c r="R222" s="114"/>
      <c r="S222" s="115"/>
      <c r="T222" s="131">
        <f>U222-J222</f>
        <v>0</v>
      </c>
      <c r="U222" s="131">
        <f>SUM(W222:AC222)</f>
        <v>0</v>
      </c>
      <c r="V222" s="131">
        <f>SUM(W222:AD222)</f>
        <v>0</v>
      </c>
    </row>
    <row r="223" spans="1:22" s="10" customFormat="1" ht="15.75">
      <c r="A223" s="34" t="s">
        <v>149</v>
      </c>
      <c r="B223" s="5">
        <v>210</v>
      </c>
      <c r="C223" s="49" t="s">
        <v>30</v>
      </c>
      <c r="D223" s="172"/>
      <c r="E223" s="170"/>
      <c r="F223" s="170"/>
      <c r="G223" s="183"/>
      <c r="H223" s="170"/>
      <c r="I223" s="63">
        <f>I224+I225+I226</f>
        <v>1599.4</v>
      </c>
      <c r="J223" s="129">
        <f>J224+J225+J226</f>
        <v>1381.1999999999998</v>
      </c>
      <c r="K223" s="112">
        <f>K224+K225+K226</f>
        <v>34.3</v>
      </c>
      <c r="L223" s="112">
        <f aca="true" t="shared" si="116" ref="L223:S223">L224+L225+L226</f>
        <v>439.79999999999995</v>
      </c>
      <c r="M223" s="112">
        <f t="shared" si="116"/>
        <v>471.6</v>
      </c>
      <c r="N223" s="112">
        <f t="shared" si="116"/>
        <v>0</v>
      </c>
      <c r="O223" s="112">
        <f t="shared" si="116"/>
        <v>0</v>
      </c>
      <c r="P223" s="112">
        <f t="shared" si="116"/>
        <v>0</v>
      </c>
      <c r="Q223" s="112">
        <f t="shared" si="116"/>
        <v>0</v>
      </c>
      <c r="R223" s="112">
        <f t="shared" si="116"/>
        <v>0</v>
      </c>
      <c r="S223" s="112">
        <f t="shared" si="116"/>
        <v>0</v>
      </c>
      <c r="T223" s="129">
        <f>T224+T225+T226</f>
        <v>32</v>
      </c>
      <c r="U223" s="129">
        <f>U224+U225+U226</f>
        <v>1413.1999999999998</v>
      </c>
      <c r="V223" s="129">
        <f>V224+V225+V226</f>
        <v>1033.8</v>
      </c>
    </row>
    <row r="224" spans="1:22" s="10" customFormat="1" ht="15.75">
      <c r="A224" s="32" t="s">
        <v>149</v>
      </c>
      <c r="B224" s="8">
        <v>211</v>
      </c>
      <c r="C224" s="48" t="s">
        <v>152</v>
      </c>
      <c r="D224" s="172"/>
      <c r="E224" s="170"/>
      <c r="F224" s="170"/>
      <c r="G224" s="183"/>
      <c r="H224" s="170"/>
      <c r="I224" s="62">
        <v>1190</v>
      </c>
      <c r="J224" s="131">
        <v>1026.3</v>
      </c>
      <c r="K224" s="114">
        <v>26.3</v>
      </c>
      <c r="L224" s="230">
        <f>49.2+300</f>
        <v>349.2</v>
      </c>
      <c r="M224" s="114">
        <f>400-49.2</f>
        <v>350.8</v>
      </c>
      <c r="N224" s="114"/>
      <c r="O224" s="114"/>
      <c r="P224" s="114"/>
      <c r="Q224" s="114"/>
      <c r="R224" s="114"/>
      <c r="S224" s="115"/>
      <c r="T224" s="131">
        <f>U224-J224</f>
        <v>0</v>
      </c>
      <c r="U224" s="131">
        <v>1026.3</v>
      </c>
      <c r="V224" s="131">
        <v>769.8</v>
      </c>
    </row>
    <row r="225" spans="1:22" s="10" customFormat="1" ht="15.75" hidden="1">
      <c r="A225" s="32" t="s">
        <v>149</v>
      </c>
      <c r="B225" s="8">
        <v>212</v>
      </c>
      <c r="C225" s="48" t="s">
        <v>2</v>
      </c>
      <c r="D225" s="172"/>
      <c r="E225" s="170"/>
      <c r="F225" s="170"/>
      <c r="G225" s="183"/>
      <c r="H225" s="170"/>
      <c r="I225" s="62">
        <v>50</v>
      </c>
      <c r="J225" s="131">
        <f>SUM(K225:S225)</f>
        <v>0</v>
      </c>
      <c r="K225" s="114"/>
      <c r="L225" s="114"/>
      <c r="M225" s="114"/>
      <c r="N225" s="114"/>
      <c r="O225" s="114"/>
      <c r="P225" s="114"/>
      <c r="Q225" s="114"/>
      <c r="R225" s="114"/>
      <c r="S225" s="115"/>
      <c r="T225" s="131">
        <f>U225-J225</f>
        <v>0</v>
      </c>
      <c r="U225" s="131">
        <f>SUM(W225:AC225)</f>
        <v>0</v>
      </c>
      <c r="V225" s="131">
        <f>SUM(W225:AD225)</f>
        <v>0</v>
      </c>
    </row>
    <row r="226" spans="1:22" s="10" customFormat="1" ht="15.75">
      <c r="A226" s="32" t="s">
        <v>149</v>
      </c>
      <c r="B226" s="8">
        <v>213</v>
      </c>
      <c r="C226" s="48" t="s">
        <v>153</v>
      </c>
      <c r="D226" s="172"/>
      <c r="E226" s="170"/>
      <c r="F226" s="170"/>
      <c r="G226" s="183"/>
      <c r="H226" s="170"/>
      <c r="I226" s="62">
        <v>359.4</v>
      </c>
      <c r="J226" s="131">
        <v>354.9</v>
      </c>
      <c r="K226" s="114">
        <v>8</v>
      </c>
      <c r="L226" s="230">
        <v>90.6</v>
      </c>
      <c r="M226" s="114">
        <f>120.8</f>
        <v>120.8</v>
      </c>
      <c r="N226" s="114"/>
      <c r="O226" s="114"/>
      <c r="P226" s="114"/>
      <c r="Q226" s="114"/>
      <c r="R226" s="114"/>
      <c r="S226" s="115"/>
      <c r="T226" s="131">
        <f>U226-J226</f>
        <v>32</v>
      </c>
      <c r="U226" s="131">
        <v>386.9</v>
      </c>
      <c r="V226" s="131">
        <v>264</v>
      </c>
    </row>
    <row r="227" spans="1:22" s="7" customFormat="1" ht="15.75">
      <c r="A227" s="34" t="s">
        <v>149</v>
      </c>
      <c r="B227" s="5">
        <v>290</v>
      </c>
      <c r="C227" s="49" t="s">
        <v>12</v>
      </c>
      <c r="D227" s="164"/>
      <c r="E227" s="163"/>
      <c r="F227" s="163"/>
      <c r="G227" s="180"/>
      <c r="H227" s="163"/>
      <c r="I227" s="63">
        <v>1</v>
      </c>
      <c r="J227" s="129">
        <f>SUM(K227:S227)</f>
        <v>0.2</v>
      </c>
      <c r="K227" s="112">
        <v>0.2</v>
      </c>
      <c r="L227" s="112"/>
      <c r="M227" s="112"/>
      <c r="N227" s="112"/>
      <c r="O227" s="112"/>
      <c r="P227" s="112"/>
      <c r="Q227" s="112"/>
      <c r="R227" s="112"/>
      <c r="S227" s="113"/>
      <c r="T227" s="129">
        <f>U227-J227</f>
        <v>0</v>
      </c>
      <c r="U227" s="129">
        <v>0.2</v>
      </c>
      <c r="V227" s="129">
        <f>SUM(W227:AD227)</f>
        <v>0</v>
      </c>
    </row>
    <row r="228" spans="1:22" s="24" customFormat="1" ht="15" customHeight="1">
      <c r="A228" s="247" t="s">
        <v>72</v>
      </c>
      <c r="B228" s="248"/>
      <c r="C228" s="248"/>
      <c r="D228" s="173">
        <f>SUM(D204,D212,D219,D220)</f>
        <v>3313</v>
      </c>
      <c r="E228" s="173">
        <f>SUM(E204,E212,E219,E220)</f>
        <v>424</v>
      </c>
      <c r="F228" s="173">
        <f>SUM(F204,F212,F219,F220)</f>
        <v>425</v>
      </c>
      <c r="G228" s="173">
        <f>SUM(G204,G212,G219,G220)</f>
        <v>4162</v>
      </c>
      <c r="H228" s="173">
        <f>SUM(H204,H212,H219,H220)</f>
        <v>434</v>
      </c>
      <c r="I228" s="64">
        <f>SUM(I204,I212,I219,I220)+I223+I227</f>
        <v>6219.799999999999</v>
      </c>
      <c r="J228" s="110">
        <f>SUM(J204,J212,J219,J220)+J223+J227</f>
        <v>3534.0999999999995</v>
      </c>
      <c r="K228" s="125">
        <f>SUM(K204,K212,K219,K220)+K223+K227</f>
        <v>97.5</v>
      </c>
      <c r="L228" s="125">
        <f aca="true" t="shared" si="117" ref="L228:S228">SUM(L204,L212,L219,L220)+L223+L227</f>
        <v>1201</v>
      </c>
      <c r="M228" s="125">
        <f t="shared" si="117"/>
        <v>627.5</v>
      </c>
      <c r="N228" s="125">
        <f t="shared" si="117"/>
        <v>671.1</v>
      </c>
      <c r="O228" s="125">
        <f t="shared" si="117"/>
        <v>0</v>
      </c>
      <c r="P228" s="125">
        <f t="shared" si="117"/>
        <v>0</v>
      </c>
      <c r="Q228" s="125">
        <f t="shared" si="117"/>
        <v>0</v>
      </c>
      <c r="R228" s="125">
        <f t="shared" si="117"/>
        <v>0</v>
      </c>
      <c r="S228" s="125">
        <f t="shared" si="117"/>
        <v>0</v>
      </c>
      <c r="T228" s="110">
        <f>SUM(T204,T212,T219,T220)+T223+T227</f>
        <v>123.90000000000018</v>
      </c>
      <c r="U228" s="110">
        <f>U205+U208+U209+U212+U219+U223+U227</f>
        <v>3657.9999999999995</v>
      </c>
      <c r="V228" s="110">
        <f>V205+V208+V209+V212+V219+V223+V227</f>
        <v>2764.7</v>
      </c>
    </row>
    <row r="229" spans="1:22" ht="33.75" customHeight="1" hidden="1">
      <c r="A229" s="249" t="s">
        <v>41</v>
      </c>
      <c r="B229" s="250"/>
      <c r="C229" s="250"/>
      <c r="D229" s="179"/>
      <c r="E229" s="179"/>
      <c r="F229" s="179"/>
      <c r="G229" s="179"/>
      <c r="H229" s="179"/>
      <c r="I229" s="179"/>
      <c r="J229" s="111"/>
      <c r="K229" s="135"/>
      <c r="L229" s="135"/>
      <c r="M229" s="135"/>
      <c r="N229" s="135"/>
      <c r="O229" s="135"/>
      <c r="P229" s="135"/>
      <c r="Q229" s="135"/>
      <c r="R229" s="135"/>
      <c r="S229" s="136"/>
      <c r="T229" s="111"/>
      <c r="U229" s="111"/>
      <c r="V229" s="111"/>
    </row>
    <row r="230" spans="1:22" s="10" customFormat="1" ht="19.5" customHeight="1" hidden="1">
      <c r="A230" s="34" t="s">
        <v>33</v>
      </c>
      <c r="B230" s="5">
        <v>210</v>
      </c>
      <c r="C230" s="49" t="s">
        <v>30</v>
      </c>
      <c r="D230" s="169">
        <f aca="true" t="shared" si="118" ref="D230:I230">SUM(D231:D233)</f>
        <v>0</v>
      </c>
      <c r="E230" s="169">
        <f t="shared" si="118"/>
        <v>0</v>
      </c>
      <c r="F230" s="169">
        <f t="shared" si="118"/>
        <v>0</v>
      </c>
      <c r="G230" s="169">
        <f t="shared" si="118"/>
        <v>0</v>
      </c>
      <c r="H230" s="169">
        <f t="shared" si="118"/>
        <v>0</v>
      </c>
      <c r="I230" s="169">
        <f t="shared" si="118"/>
        <v>0</v>
      </c>
      <c r="J230" s="108">
        <f aca="true" t="shared" si="119" ref="J230:S230">SUM(J231:J233)</f>
        <v>0</v>
      </c>
      <c r="K230" s="129">
        <f t="shared" si="119"/>
        <v>0</v>
      </c>
      <c r="L230" s="129">
        <f t="shared" si="119"/>
        <v>0</v>
      </c>
      <c r="M230" s="129"/>
      <c r="N230" s="129">
        <f>SUM(N231:N233)</f>
        <v>0</v>
      </c>
      <c r="O230" s="129">
        <f t="shared" si="119"/>
        <v>0</v>
      </c>
      <c r="P230" s="129">
        <f t="shared" si="119"/>
        <v>0</v>
      </c>
      <c r="Q230" s="129">
        <f t="shared" si="119"/>
        <v>0</v>
      </c>
      <c r="R230" s="129">
        <f>SUM(R231:R233)</f>
        <v>0</v>
      </c>
      <c r="S230" s="130">
        <f t="shared" si="119"/>
        <v>0</v>
      </c>
      <c r="T230" s="108">
        <f>SUM(T231:T233)</f>
        <v>0</v>
      </c>
      <c r="U230" s="108">
        <f>SUM(U231:U233)</f>
        <v>0</v>
      </c>
      <c r="V230" s="108">
        <f>SUM(V231:V233)</f>
        <v>0</v>
      </c>
    </row>
    <row r="231" spans="1:22" s="10" customFormat="1" ht="15.75" hidden="1">
      <c r="A231" s="32" t="s">
        <v>33</v>
      </c>
      <c r="B231" s="8">
        <v>211</v>
      </c>
      <c r="C231" s="48" t="s">
        <v>1</v>
      </c>
      <c r="D231" s="172"/>
      <c r="E231" s="172"/>
      <c r="F231" s="172"/>
      <c r="G231" s="172"/>
      <c r="H231" s="172"/>
      <c r="I231" s="172"/>
      <c r="J231" s="109"/>
      <c r="K231" s="114"/>
      <c r="L231" s="114"/>
      <c r="M231" s="114"/>
      <c r="N231" s="114"/>
      <c r="O231" s="114"/>
      <c r="P231" s="114"/>
      <c r="Q231" s="114"/>
      <c r="R231" s="114"/>
      <c r="S231" s="115"/>
      <c r="T231" s="109"/>
      <c r="U231" s="109"/>
      <c r="V231" s="109"/>
    </row>
    <row r="232" spans="1:22" s="45" customFormat="1" ht="15.75" customHeight="1" hidden="1">
      <c r="A232" s="32" t="s">
        <v>33</v>
      </c>
      <c r="B232" s="8">
        <v>212</v>
      </c>
      <c r="C232" s="47" t="s">
        <v>2</v>
      </c>
      <c r="D232" s="175"/>
      <c r="E232" s="175"/>
      <c r="F232" s="175"/>
      <c r="G232" s="175"/>
      <c r="H232" s="175"/>
      <c r="I232" s="175"/>
      <c r="J232" s="109"/>
      <c r="K232" s="131"/>
      <c r="L232" s="131"/>
      <c r="M232" s="131"/>
      <c r="N232" s="131"/>
      <c r="O232" s="131"/>
      <c r="P232" s="131"/>
      <c r="Q232" s="131"/>
      <c r="R232" s="131"/>
      <c r="S232" s="132"/>
      <c r="T232" s="109"/>
      <c r="U232" s="109"/>
      <c r="V232" s="109"/>
    </row>
    <row r="233" spans="1:22" s="10" customFormat="1" ht="15.75" hidden="1">
      <c r="A233" s="32" t="s">
        <v>33</v>
      </c>
      <c r="B233" s="8">
        <v>213</v>
      </c>
      <c r="C233" s="48" t="s">
        <v>3</v>
      </c>
      <c r="D233" s="172"/>
      <c r="E233" s="172"/>
      <c r="F233" s="172"/>
      <c r="G233" s="172"/>
      <c r="H233" s="172"/>
      <c r="I233" s="172"/>
      <c r="J233" s="109"/>
      <c r="K233" s="114"/>
      <c r="L233" s="114"/>
      <c r="M233" s="114"/>
      <c r="N233" s="114"/>
      <c r="O233" s="114"/>
      <c r="P233" s="114"/>
      <c r="Q233" s="114"/>
      <c r="R233" s="114"/>
      <c r="S233" s="115"/>
      <c r="T233" s="109"/>
      <c r="U233" s="109"/>
      <c r="V233" s="109"/>
    </row>
    <row r="234" spans="1:22" s="10" customFormat="1" ht="15.75" hidden="1">
      <c r="A234" s="34" t="s">
        <v>73</v>
      </c>
      <c r="B234" s="5">
        <v>220</v>
      </c>
      <c r="C234" s="49" t="s">
        <v>4</v>
      </c>
      <c r="D234" s="164">
        <f aca="true" t="shared" si="120" ref="D234:I234">SUM(D235:D240)</f>
        <v>0</v>
      </c>
      <c r="E234" s="164">
        <f t="shared" si="120"/>
        <v>0</v>
      </c>
      <c r="F234" s="164">
        <f t="shared" si="120"/>
        <v>0</v>
      </c>
      <c r="G234" s="164">
        <f t="shared" si="120"/>
        <v>0</v>
      </c>
      <c r="H234" s="164">
        <f t="shared" si="120"/>
        <v>0</v>
      </c>
      <c r="I234" s="164">
        <f t="shared" si="120"/>
        <v>0</v>
      </c>
      <c r="J234" s="108">
        <f aca="true" t="shared" si="121" ref="J234:S234">SUM(J235:J240)</f>
        <v>0</v>
      </c>
      <c r="K234" s="112">
        <f t="shared" si="121"/>
        <v>0</v>
      </c>
      <c r="L234" s="112">
        <f t="shared" si="121"/>
        <v>0</v>
      </c>
      <c r="M234" s="112"/>
      <c r="N234" s="112">
        <f>SUM(N235:N240)</f>
        <v>0</v>
      </c>
      <c r="O234" s="112">
        <f t="shared" si="121"/>
        <v>0</v>
      </c>
      <c r="P234" s="112">
        <f t="shared" si="121"/>
        <v>0</v>
      </c>
      <c r="Q234" s="112">
        <f t="shared" si="121"/>
        <v>0</v>
      </c>
      <c r="R234" s="112">
        <f>SUM(R235:R240)</f>
        <v>0</v>
      </c>
      <c r="S234" s="113">
        <f t="shared" si="121"/>
        <v>0</v>
      </c>
      <c r="T234" s="108">
        <f>SUM(T235:T240)</f>
        <v>0</v>
      </c>
      <c r="U234" s="108">
        <f>SUM(U235:U240)</f>
        <v>0</v>
      </c>
      <c r="V234" s="108">
        <f>SUM(V235:V240)</f>
        <v>0</v>
      </c>
    </row>
    <row r="235" spans="1:22" s="10" customFormat="1" ht="15.75" hidden="1">
      <c r="A235" s="32" t="s">
        <v>33</v>
      </c>
      <c r="B235" s="8">
        <v>221</v>
      </c>
      <c r="C235" s="48" t="s">
        <v>5</v>
      </c>
      <c r="D235" s="172"/>
      <c r="E235" s="172"/>
      <c r="F235" s="172"/>
      <c r="G235" s="172"/>
      <c r="H235" s="172"/>
      <c r="I235" s="172"/>
      <c r="J235" s="109"/>
      <c r="K235" s="114"/>
      <c r="L235" s="114"/>
      <c r="M235" s="114"/>
      <c r="N235" s="114"/>
      <c r="O235" s="114"/>
      <c r="P235" s="114"/>
      <c r="Q235" s="114"/>
      <c r="R235" s="114"/>
      <c r="S235" s="115"/>
      <c r="T235" s="109"/>
      <c r="U235" s="109"/>
      <c r="V235" s="109"/>
    </row>
    <row r="236" spans="1:22" s="45" customFormat="1" ht="15.75" customHeight="1" hidden="1">
      <c r="A236" s="32" t="s">
        <v>33</v>
      </c>
      <c r="B236" s="8">
        <v>222</v>
      </c>
      <c r="C236" s="48" t="s">
        <v>6</v>
      </c>
      <c r="D236" s="175">
        <v>0</v>
      </c>
      <c r="E236" s="175">
        <v>0</v>
      </c>
      <c r="F236" s="175">
        <v>0</v>
      </c>
      <c r="G236" s="175">
        <v>0</v>
      </c>
      <c r="H236" s="175">
        <v>0</v>
      </c>
      <c r="I236" s="175">
        <v>0</v>
      </c>
      <c r="J236" s="109">
        <f aca="true" t="shared" si="122" ref="J236:J241">SUM(K236:S236)</f>
        <v>0</v>
      </c>
      <c r="K236" s="131"/>
      <c r="L236" s="131"/>
      <c r="M236" s="131"/>
      <c r="N236" s="131"/>
      <c r="O236" s="131"/>
      <c r="P236" s="131"/>
      <c r="Q236" s="131"/>
      <c r="R236" s="131"/>
      <c r="S236" s="132"/>
      <c r="T236" s="109">
        <f aca="true" t="shared" si="123" ref="T236:T241">SUM(U236:AB236)</f>
        <v>0</v>
      </c>
      <c r="U236" s="109">
        <f aca="true" t="shared" si="124" ref="U236:U241">SUM(W236:AC236)</f>
        <v>0</v>
      </c>
      <c r="V236" s="109">
        <f aca="true" t="shared" si="125" ref="V236:V241">SUM(W236:AD236)</f>
        <v>0</v>
      </c>
    </row>
    <row r="237" spans="1:22" s="10" customFormat="1" ht="15.75" hidden="1">
      <c r="A237" s="32" t="s">
        <v>33</v>
      </c>
      <c r="B237" s="8">
        <v>223</v>
      </c>
      <c r="C237" s="48" t="s">
        <v>7</v>
      </c>
      <c r="D237" s="154"/>
      <c r="E237" s="154"/>
      <c r="F237" s="154"/>
      <c r="G237" s="154"/>
      <c r="H237" s="154"/>
      <c r="I237" s="154"/>
      <c r="J237" s="109">
        <f t="shared" si="122"/>
        <v>0</v>
      </c>
      <c r="K237" s="114"/>
      <c r="L237" s="114"/>
      <c r="M237" s="114"/>
      <c r="N237" s="114"/>
      <c r="O237" s="114"/>
      <c r="P237" s="114"/>
      <c r="Q237" s="114"/>
      <c r="R237" s="114"/>
      <c r="S237" s="115"/>
      <c r="T237" s="109">
        <f t="shared" si="123"/>
        <v>0</v>
      </c>
      <c r="U237" s="109">
        <f t="shared" si="124"/>
        <v>0</v>
      </c>
      <c r="V237" s="109">
        <f t="shared" si="125"/>
        <v>0</v>
      </c>
    </row>
    <row r="238" spans="1:22" s="10" customFormat="1" ht="15.75" hidden="1">
      <c r="A238" s="32" t="s">
        <v>33</v>
      </c>
      <c r="B238" s="8">
        <v>224</v>
      </c>
      <c r="C238" s="48" t="s">
        <v>8</v>
      </c>
      <c r="D238" s="154"/>
      <c r="E238" s="154"/>
      <c r="F238" s="154"/>
      <c r="G238" s="154"/>
      <c r="H238" s="154"/>
      <c r="I238" s="154"/>
      <c r="J238" s="109">
        <f t="shared" si="122"/>
        <v>0</v>
      </c>
      <c r="K238" s="114"/>
      <c r="L238" s="114"/>
      <c r="M238" s="114"/>
      <c r="N238" s="114"/>
      <c r="O238" s="114"/>
      <c r="P238" s="114"/>
      <c r="Q238" s="114"/>
      <c r="R238" s="114"/>
      <c r="S238" s="115"/>
      <c r="T238" s="109">
        <f t="shared" si="123"/>
        <v>0</v>
      </c>
      <c r="U238" s="109">
        <f t="shared" si="124"/>
        <v>0</v>
      </c>
      <c r="V238" s="109">
        <f t="shared" si="125"/>
        <v>0</v>
      </c>
    </row>
    <row r="239" spans="1:22" s="10" customFormat="1" ht="15.75" hidden="1">
      <c r="A239" s="32" t="s">
        <v>33</v>
      </c>
      <c r="B239" s="8">
        <v>225</v>
      </c>
      <c r="C239" s="48" t="s">
        <v>9</v>
      </c>
      <c r="D239" s="154"/>
      <c r="E239" s="154"/>
      <c r="F239" s="154"/>
      <c r="G239" s="154"/>
      <c r="H239" s="154"/>
      <c r="I239" s="154"/>
      <c r="J239" s="109">
        <f t="shared" si="122"/>
        <v>0</v>
      </c>
      <c r="K239" s="114"/>
      <c r="L239" s="114"/>
      <c r="M239" s="114"/>
      <c r="N239" s="114"/>
      <c r="O239" s="114"/>
      <c r="P239" s="114"/>
      <c r="Q239" s="114"/>
      <c r="R239" s="114"/>
      <c r="S239" s="115"/>
      <c r="T239" s="109">
        <f t="shared" si="123"/>
        <v>0</v>
      </c>
      <c r="U239" s="109">
        <f t="shared" si="124"/>
        <v>0</v>
      </c>
      <c r="V239" s="109">
        <f t="shared" si="125"/>
        <v>0</v>
      </c>
    </row>
    <row r="240" spans="1:22" s="45" customFormat="1" ht="15.75" customHeight="1" hidden="1">
      <c r="A240" s="32" t="s">
        <v>33</v>
      </c>
      <c r="B240" s="8">
        <v>226</v>
      </c>
      <c r="C240" s="9" t="s">
        <v>10</v>
      </c>
      <c r="D240" s="175"/>
      <c r="E240" s="175"/>
      <c r="F240" s="175"/>
      <c r="G240" s="175"/>
      <c r="H240" s="175"/>
      <c r="I240" s="175"/>
      <c r="J240" s="109">
        <f t="shared" si="122"/>
        <v>0</v>
      </c>
      <c r="K240" s="131"/>
      <c r="L240" s="131"/>
      <c r="M240" s="131"/>
      <c r="N240" s="131"/>
      <c r="O240" s="131"/>
      <c r="P240" s="131"/>
      <c r="Q240" s="131"/>
      <c r="R240" s="131"/>
      <c r="S240" s="132"/>
      <c r="T240" s="109">
        <f t="shared" si="123"/>
        <v>0</v>
      </c>
      <c r="U240" s="109">
        <f t="shared" si="124"/>
        <v>0</v>
      </c>
      <c r="V240" s="109">
        <f t="shared" si="125"/>
        <v>0</v>
      </c>
    </row>
    <row r="241" spans="1:22" s="7" customFormat="1" ht="12" customHeight="1" hidden="1">
      <c r="A241" s="34" t="s">
        <v>33</v>
      </c>
      <c r="B241" s="5">
        <v>290</v>
      </c>
      <c r="C241" s="52" t="s">
        <v>12</v>
      </c>
      <c r="D241" s="164"/>
      <c r="E241" s="164"/>
      <c r="F241" s="164"/>
      <c r="G241" s="164"/>
      <c r="H241" s="164"/>
      <c r="I241" s="164"/>
      <c r="J241" s="109">
        <f t="shared" si="122"/>
        <v>0</v>
      </c>
      <c r="K241" s="112"/>
      <c r="L241" s="112"/>
      <c r="M241" s="112"/>
      <c r="N241" s="112"/>
      <c r="O241" s="112"/>
      <c r="P241" s="112"/>
      <c r="Q241" s="112"/>
      <c r="R241" s="112"/>
      <c r="S241" s="113"/>
      <c r="T241" s="109">
        <f t="shared" si="123"/>
        <v>0</v>
      </c>
      <c r="U241" s="109">
        <f t="shared" si="124"/>
        <v>0</v>
      </c>
      <c r="V241" s="109">
        <f t="shared" si="125"/>
        <v>0</v>
      </c>
    </row>
    <row r="242" spans="1:22" s="42" customFormat="1" ht="18.75">
      <c r="A242" s="251" t="s">
        <v>46</v>
      </c>
      <c r="B242" s="252"/>
      <c r="C242" s="253"/>
      <c r="D242" s="174"/>
      <c r="E242" s="174"/>
      <c r="F242" s="174"/>
      <c r="G242" s="174"/>
      <c r="H242" s="174"/>
      <c r="I242" s="174"/>
      <c r="J242" s="106"/>
      <c r="K242" s="106"/>
      <c r="L242" s="106"/>
      <c r="M242" s="106"/>
      <c r="N242" s="106"/>
      <c r="O242" s="106"/>
      <c r="P242" s="106"/>
      <c r="Q242" s="106"/>
      <c r="R242" s="106"/>
      <c r="S242" s="107"/>
      <c r="T242" s="106"/>
      <c r="U242" s="106"/>
      <c r="V242" s="106"/>
    </row>
    <row r="243" spans="1:22" s="72" customFormat="1" ht="32.25" customHeight="1" hidden="1">
      <c r="A243" s="71" t="s">
        <v>123</v>
      </c>
      <c r="B243" s="78" t="s">
        <v>115</v>
      </c>
      <c r="C243" s="49" t="s">
        <v>44</v>
      </c>
      <c r="D243" s="169">
        <v>0</v>
      </c>
      <c r="E243" s="169"/>
      <c r="F243" s="169"/>
      <c r="G243" s="180">
        <f>SUM(D243:F243)</f>
        <v>0</v>
      </c>
      <c r="H243" s="169"/>
      <c r="I243" s="169"/>
      <c r="J243" s="108">
        <f>SUM(K243:S243)</f>
        <v>0</v>
      </c>
      <c r="K243" s="129"/>
      <c r="L243" s="129"/>
      <c r="M243" s="129"/>
      <c r="N243" s="129"/>
      <c r="O243" s="129"/>
      <c r="P243" s="129"/>
      <c r="Q243" s="129"/>
      <c r="R243" s="129"/>
      <c r="S243" s="130"/>
      <c r="T243" s="108">
        <f>SUM(U243:AB243)</f>
        <v>0</v>
      </c>
      <c r="U243" s="108">
        <f>SUM(W243:AC243)</f>
        <v>0</v>
      </c>
      <c r="V243" s="108">
        <f>SUM(W243:AD243)</f>
        <v>0</v>
      </c>
    </row>
    <row r="244" spans="1:22" s="43" customFormat="1" ht="15.75">
      <c r="A244" s="36" t="s">
        <v>47</v>
      </c>
      <c r="B244" s="20" t="s">
        <v>48</v>
      </c>
      <c r="C244" s="27" t="s">
        <v>74</v>
      </c>
      <c r="D244" s="175"/>
      <c r="E244" s="177"/>
      <c r="F244" s="177"/>
      <c r="G244" s="183">
        <f>SUM(D244:F244)</f>
        <v>0</v>
      </c>
      <c r="H244" s="177"/>
      <c r="I244" s="189">
        <v>54</v>
      </c>
      <c r="J244" s="131">
        <v>0</v>
      </c>
      <c r="K244" s="131"/>
      <c r="L244" s="131"/>
      <c r="M244" s="131">
        <v>2</v>
      </c>
      <c r="N244" s="131"/>
      <c r="O244" s="131"/>
      <c r="P244" s="131"/>
      <c r="Q244" s="131"/>
      <c r="R244" s="131"/>
      <c r="S244" s="132"/>
      <c r="T244" s="131">
        <f>U244-J244</f>
        <v>0</v>
      </c>
      <c r="U244" s="131">
        <v>0</v>
      </c>
      <c r="V244" s="131">
        <f>SUM(W244:AD244)</f>
        <v>0</v>
      </c>
    </row>
    <row r="245" spans="1:22" s="43" customFormat="1" ht="15.75" customHeight="1">
      <c r="A245" s="36" t="s">
        <v>47</v>
      </c>
      <c r="B245" s="20" t="s">
        <v>37</v>
      </c>
      <c r="C245" s="27" t="s">
        <v>74</v>
      </c>
      <c r="D245" s="175"/>
      <c r="E245" s="177"/>
      <c r="F245" s="177"/>
      <c r="G245" s="183">
        <f>SUM(D245:F245)</f>
        <v>0</v>
      </c>
      <c r="H245" s="177"/>
      <c r="I245" s="189">
        <v>6</v>
      </c>
      <c r="J245" s="131">
        <v>0</v>
      </c>
      <c r="K245" s="131"/>
      <c r="L245" s="131"/>
      <c r="M245" s="131">
        <v>2</v>
      </c>
      <c r="N245" s="131"/>
      <c r="O245" s="131"/>
      <c r="P245" s="131"/>
      <c r="Q245" s="131"/>
      <c r="R245" s="131"/>
      <c r="S245" s="132"/>
      <c r="T245" s="131">
        <f>U245-J245</f>
        <v>0</v>
      </c>
      <c r="U245" s="131">
        <v>0</v>
      </c>
      <c r="V245" s="131">
        <f>SUM(W245:AD245)</f>
        <v>0</v>
      </c>
    </row>
    <row r="246" spans="1:22" s="43" customFormat="1" ht="15.75" hidden="1">
      <c r="A246" s="36" t="s">
        <v>47</v>
      </c>
      <c r="B246" s="20" t="s">
        <v>55</v>
      </c>
      <c r="C246" s="27" t="s">
        <v>74</v>
      </c>
      <c r="D246" s="175"/>
      <c r="E246" s="175"/>
      <c r="F246" s="175"/>
      <c r="G246" s="183">
        <f>SUM(D246:F246)</f>
        <v>0</v>
      </c>
      <c r="H246" s="175"/>
      <c r="I246" s="189"/>
      <c r="J246" s="109"/>
      <c r="K246" s="131"/>
      <c r="L246" s="131"/>
      <c r="M246" s="131"/>
      <c r="N246" s="131"/>
      <c r="O246" s="131"/>
      <c r="P246" s="131"/>
      <c r="Q246" s="131"/>
      <c r="R246" s="131"/>
      <c r="S246" s="132"/>
      <c r="T246" s="109"/>
      <c r="U246" s="109"/>
      <c r="V246" s="109"/>
    </row>
    <row r="247" spans="1:22" s="44" customFormat="1" ht="18.75">
      <c r="A247" s="247" t="s">
        <v>49</v>
      </c>
      <c r="B247" s="248"/>
      <c r="C247" s="248"/>
      <c r="D247" s="173">
        <f aca="true" t="shared" si="126" ref="D247:S247">SUM(D243:D246)</f>
        <v>0</v>
      </c>
      <c r="E247" s="173">
        <f t="shared" si="126"/>
        <v>0</v>
      </c>
      <c r="F247" s="173">
        <f t="shared" si="126"/>
        <v>0</v>
      </c>
      <c r="G247" s="173">
        <f t="shared" si="126"/>
        <v>0</v>
      </c>
      <c r="H247" s="173">
        <f t="shared" si="126"/>
        <v>0</v>
      </c>
      <c r="I247" s="64">
        <f>SUM(I243:I246)</f>
        <v>60</v>
      </c>
      <c r="J247" s="110">
        <f t="shared" si="126"/>
        <v>0</v>
      </c>
      <c r="K247" s="125">
        <f t="shared" si="126"/>
        <v>0</v>
      </c>
      <c r="L247" s="125">
        <f t="shared" si="126"/>
        <v>0</v>
      </c>
      <c r="M247" s="125">
        <f t="shared" si="126"/>
        <v>4</v>
      </c>
      <c r="N247" s="125">
        <f t="shared" si="126"/>
        <v>0</v>
      </c>
      <c r="O247" s="125">
        <f t="shared" si="126"/>
        <v>0</v>
      </c>
      <c r="P247" s="125">
        <f t="shared" si="126"/>
        <v>0</v>
      </c>
      <c r="Q247" s="125">
        <f t="shared" si="126"/>
        <v>0</v>
      </c>
      <c r="R247" s="125">
        <f t="shared" si="126"/>
        <v>0</v>
      </c>
      <c r="S247" s="126">
        <f t="shared" si="126"/>
        <v>0</v>
      </c>
      <c r="T247" s="110">
        <f>SUM(T243:T246)</f>
        <v>0</v>
      </c>
      <c r="U247" s="110">
        <f>SUM(U243:U246)</f>
        <v>0</v>
      </c>
      <c r="V247" s="110">
        <f>SUM(V243:V246)</f>
        <v>0</v>
      </c>
    </row>
    <row r="248" spans="1:22" ht="19.5" customHeight="1">
      <c r="A248" s="28" t="s">
        <v>97</v>
      </c>
      <c r="B248" s="3"/>
      <c r="C248" s="4"/>
      <c r="D248" s="179"/>
      <c r="E248" s="179"/>
      <c r="F248" s="179"/>
      <c r="G248" s="179"/>
      <c r="H248" s="179"/>
      <c r="I248" s="179"/>
      <c r="J248" s="135"/>
      <c r="K248" s="135"/>
      <c r="L248" s="135"/>
      <c r="M248" s="135"/>
      <c r="N248" s="135"/>
      <c r="O248" s="135"/>
      <c r="P248" s="135"/>
      <c r="Q248" s="135"/>
      <c r="R248" s="135"/>
      <c r="S248" s="136"/>
      <c r="T248" s="135"/>
      <c r="U248" s="135"/>
      <c r="V248" s="135"/>
    </row>
    <row r="249" spans="1:22" ht="19.5" customHeight="1" hidden="1">
      <c r="A249" s="32" t="s">
        <v>98</v>
      </c>
      <c r="B249" s="57">
        <v>212</v>
      </c>
      <c r="C249" s="56" t="s">
        <v>2</v>
      </c>
      <c r="D249" s="214">
        <v>0</v>
      </c>
      <c r="E249" s="214">
        <v>0</v>
      </c>
      <c r="F249" s="214">
        <v>0</v>
      </c>
      <c r="G249" s="214">
        <v>0</v>
      </c>
      <c r="H249" s="214">
        <v>0</v>
      </c>
      <c r="I249" s="176">
        <v>0</v>
      </c>
      <c r="J249" s="109">
        <f aca="true" t="shared" si="127" ref="J249:J255">SUM(K249:S249)</f>
        <v>0</v>
      </c>
      <c r="K249" s="141"/>
      <c r="L249" s="141"/>
      <c r="M249" s="141"/>
      <c r="N249" s="141"/>
      <c r="O249" s="141"/>
      <c r="P249" s="141"/>
      <c r="Q249" s="141"/>
      <c r="R249" s="141"/>
      <c r="S249" s="142"/>
      <c r="T249" s="109">
        <f>SUM(U249:AB249)</f>
        <v>0</v>
      </c>
      <c r="U249" s="109">
        <f>SUM(W249:AC249)</f>
        <v>0</v>
      </c>
      <c r="V249" s="109">
        <f>SUM(W249:AD249)</f>
        <v>0</v>
      </c>
    </row>
    <row r="250" spans="1:22" ht="19.5" customHeight="1">
      <c r="A250" s="32" t="s">
        <v>98</v>
      </c>
      <c r="B250" s="57">
        <v>222</v>
      </c>
      <c r="C250" s="56" t="s">
        <v>6</v>
      </c>
      <c r="D250" s="214">
        <v>0</v>
      </c>
      <c r="E250" s="215">
        <v>0</v>
      </c>
      <c r="F250" s="215">
        <v>0</v>
      </c>
      <c r="G250" s="210">
        <f aca="true" t="shared" si="128" ref="G250:G255">SUM(D250:F250)</f>
        <v>0</v>
      </c>
      <c r="H250" s="215">
        <v>0</v>
      </c>
      <c r="I250" s="198">
        <v>75</v>
      </c>
      <c r="J250" s="131">
        <v>0</v>
      </c>
      <c r="K250" s="143"/>
      <c r="L250" s="141"/>
      <c r="M250" s="143">
        <v>3</v>
      </c>
      <c r="N250" s="141"/>
      <c r="O250" s="141"/>
      <c r="P250" s="141"/>
      <c r="Q250" s="141"/>
      <c r="R250" s="141"/>
      <c r="S250" s="142"/>
      <c r="T250" s="131">
        <f>U250-J250</f>
        <v>0</v>
      </c>
      <c r="U250" s="131">
        <v>0</v>
      </c>
      <c r="V250" s="131">
        <f>SUM(W250:AD250)</f>
        <v>0</v>
      </c>
    </row>
    <row r="251" spans="1:22" ht="19.5" customHeight="1">
      <c r="A251" s="32" t="s">
        <v>98</v>
      </c>
      <c r="B251" s="57">
        <v>290</v>
      </c>
      <c r="C251" s="56" t="s">
        <v>12</v>
      </c>
      <c r="D251" s="214">
        <v>0</v>
      </c>
      <c r="E251" s="215"/>
      <c r="F251" s="215"/>
      <c r="G251" s="210">
        <f t="shared" si="128"/>
        <v>0</v>
      </c>
      <c r="H251" s="215">
        <v>0</v>
      </c>
      <c r="I251" s="198">
        <v>14</v>
      </c>
      <c r="J251" s="131">
        <v>0</v>
      </c>
      <c r="K251" s="143"/>
      <c r="L251" s="141"/>
      <c r="M251" s="143">
        <v>2</v>
      </c>
      <c r="N251" s="141"/>
      <c r="O251" s="141"/>
      <c r="P251" s="141"/>
      <c r="Q251" s="141"/>
      <c r="R251" s="141"/>
      <c r="S251" s="142"/>
      <c r="T251" s="131">
        <f>U251-J251</f>
        <v>0</v>
      </c>
      <c r="U251" s="131">
        <v>0</v>
      </c>
      <c r="V251" s="131">
        <f>SUM(W251:AD251)</f>
        <v>0</v>
      </c>
    </row>
    <row r="252" spans="1:22" ht="19.5" customHeight="1" hidden="1">
      <c r="A252" s="32" t="s">
        <v>98</v>
      </c>
      <c r="B252" s="57"/>
      <c r="C252" s="56"/>
      <c r="D252" s="68"/>
      <c r="E252" s="68"/>
      <c r="F252" s="68"/>
      <c r="G252" s="227">
        <f t="shared" si="128"/>
        <v>0</v>
      </c>
      <c r="H252" s="185"/>
      <c r="I252" s="203"/>
      <c r="J252" s="131">
        <f t="shared" si="127"/>
        <v>0</v>
      </c>
      <c r="K252" s="144"/>
      <c r="L252" s="141"/>
      <c r="M252" s="141"/>
      <c r="N252" s="141"/>
      <c r="O252" s="141"/>
      <c r="P252" s="141"/>
      <c r="Q252" s="141"/>
      <c r="R252" s="141"/>
      <c r="S252" s="142"/>
      <c r="T252" s="131">
        <f>SUM(U252:AB252)</f>
        <v>0</v>
      </c>
      <c r="U252" s="131">
        <f>SUM(W252:AC252)</f>
        <v>0</v>
      </c>
      <c r="V252" s="131">
        <f>SUM(W252:AD252)</f>
        <v>0</v>
      </c>
    </row>
    <row r="253" spans="1:22" s="60" customFormat="1" ht="19.5" customHeight="1">
      <c r="A253" s="34" t="s">
        <v>98</v>
      </c>
      <c r="B253" s="58">
        <v>300</v>
      </c>
      <c r="C253" s="59" t="s">
        <v>13</v>
      </c>
      <c r="D253" s="158">
        <f>SUM(D254:D255)</f>
        <v>0</v>
      </c>
      <c r="E253" s="158">
        <f>SUM(E254:E255)</f>
        <v>0</v>
      </c>
      <c r="F253" s="158">
        <f>SUM(F254:F255)</f>
        <v>0</v>
      </c>
      <c r="G253" s="183">
        <f t="shared" si="128"/>
        <v>0</v>
      </c>
      <c r="H253" s="158">
        <f>SUM(H254:H255)</f>
        <v>0</v>
      </c>
      <c r="I253" s="204">
        <f>SUM(I254:I255)</f>
        <v>47</v>
      </c>
      <c r="J253" s="129">
        <f>J254</f>
        <v>0</v>
      </c>
      <c r="K253" s="129">
        <f aca="true" t="shared" si="129" ref="K253:V253">K254</f>
        <v>0</v>
      </c>
      <c r="L253" s="129">
        <f t="shared" si="129"/>
        <v>0</v>
      </c>
      <c r="M253" s="129">
        <f t="shared" si="129"/>
        <v>1.8</v>
      </c>
      <c r="N253" s="129">
        <f t="shared" si="129"/>
        <v>0</v>
      </c>
      <c r="O253" s="129">
        <f t="shared" si="129"/>
        <v>0</v>
      </c>
      <c r="P253" s="129">
        <f t="shared" si="129"/>
        <v>0</v>
      </c>
      <c r="Q253" s="129">
        <f t="shared" si="129"/>
        <v>0</v>
      </c>
      <c r="R253" s="129">
        <f t="shared" si="129"/>
        <v>0</v>
      </c>
      <c r="S253" s="129">
        <f t="shared" si="129"/>
        <v>0</v>
      </c>
      <c r="T253" s="129">
        <f t="shared" si="129"/>
        <v>0</v>
      </c>
      <c r="U253" s="129">
        <f t="shared" si="129"/>
        <v>0</v>
      </c>
      <c r="V253" s="129">
        <f t="shared" si="129"/>
        <v>0</v>
      </c>
    </row>
    <row r="254" spans="1:22" s="10" customFormat="1" ht="20.25" customHeight="1">
      <c r="A254" s="32" t="s">
        <v>98</v>
      </c>
      <c r="B254" s="8">
        <v>310</v>
      </c>
      <c r="C254" s="48" t="s">
        <v>14</v>
      </c>
      <c r="D254" s="154">
        <v>0</v>
      </c>
      <c r="E254" s="161">
        <v>0</v>
      </c>
      <c r="F254" s="161">
        <v>0</v>
      </c>
      <c r="G254" s="183">
        <f t="shared" si="128"/>
        <v>0</v>
      </c>
      <c r="H254" s="161"/>
      <c r="I254" s="62">
        <v>47</v>
      </c>
      <c r="J254" s="131">
        <v>0</v>
      </c>
      <c r="K254" s="114"/>
      <c r="L254" s="114"/>
      <c r="M254" s="114">
        <v>1.8</v>
      </c>
      <c r="N254" s="114"/>
      <c r="O254" s="114"/>
      <c r="P254" s="114"/>
      <c r="Q254" s="114"/>
      <c r="R254" s="114"/>
      <c r="S254" s="115"/>
      <c r="T254" s="131">
        <f>U254-J254</f>
        <v>0</v>
      </c>
      <c r="U254" s="131">
        <v>0</v>
      </c>
      <c r="V254" s="131">
        <f>SUM(W254:AD254)</f>
        <v>0</v>
      </c>
    </row>
    <row r="255" spans="1:22" s="10" customFormat="1" ht="20.25" customHeight="1" hidden="1">
      <c r="A255" s="32" t="s">
        <v>98</v>
      </c>
      <c r="B255" s="8">
        <v>340</v>
      </c>
      <c r="C255" s="48" t="s">
        <v>15</v>
      </c>
      <c r="D255" s="154">
        <v>0</v>
      </c>
      <c r="E255" s="154">
        <v>0</v>
      </c>
      <c r="F255" s="154">
        <v>0</v>
      </c>
      <c r="G255" s="183">
        <f t="shared" si="128"/>
        <v>0</v>
      </c>
      <c r="H255" s="154"/>
      <c r="I255" s="62"/>
      <c r="J255" s="109">
        <f t="shared" si="127"/>
        <v>0</v>
      </c>
      <c r="K255" s="114"/>
      <c r="L255" s="114"/>
      <c r="M255" s="114"/>
      <c r="N255" s="114"/>
      <c r="O255" s="114"/>
      <c r="P255" s="114"/>
      <c r="Q255" s="114"/>
      <c r="R255" s="114"/>
      <c r="S255" s="115"/>
      <c r="T255" s="109">
        <f>SUM(U255:AB255)</f>
        <v>0</v>
      </c>
      <c r="U255" s="109">
        <f>SUM(W255:AC255)</f>
        <v>0</v>
      </c>
      <c r="V255" s="109">
        <f>SUM(W255:AD255)</f>
        <v>0</v>
      </c>
    </row>
    <row r="256" spans="1:22" s="24" customFormat="1" ht="18.75">
      <c r="A256" s="247" t="s">
        <v>35</v>
      </c>
      <c r="B256" s="248"/>
      <c r="C256" s="248"/>
      <c r="D256" s="167">
        <f aca="true" t="shared" si="130" ref="D256:S256">SUM(D249:D253)</f>
        <v>0</v>
      </c>
      <c r="E256" s="167">
        <f t="shared" si="130"/>
        <v>0</v>
      </c>
      <c r="F256" s="167">
        <f t="shared" si="130"/>
        <v>0</v>
      </c>
      <c r="G256" s="167">
        <f t="shared" si="130"/>
        <v>0</v>
      </c>
      <c r="H256" s="167">
        <f t="shared" si="130"/>
        <v>0</v>
      </c>
      <c r="I256" s="64">
        <f t="shared" si="130"/>
        <v>136</v>
      </c>
      <c r="J256" s="110">
        <f t="shared" si="130"/>
        <v>0</v>
      </c>
      <c r="K256" s="125">
        <f>SUM(K249:K253)</f>
        <v>0</v>
      </c>
      <c r="L256" s="125">
        <f t="shared" si="130"/>
        <v>0</v>
      </c>
      <c r="M256" s="125">
        <f t="shared" si="130"/>
        <v>6.8</v>
      </c>
      <c r="N256" s="125">
        <f t="shared" si="130"/>
        <v>0</v>
      </c>
      <c r="O256" s="125">
        <f t="shared" si="130"/>
        <v>0</v>
      </c>
      <c r="P256" s="125">
        <f t="shared" si="130"/>
        <v>0</v>
      </c>
      <c r="Q256" s="125">
        <f t="shared" si="130"/>
        <v>0</v>
      </c>
      <c r="R256" s="125">
        <f t="shared" si="130"/>
        <v>0</v>
      </c>
      <c r="S256" s="126">
        <f t="shared" si="130"/>
        <v>0</v>
      </c>
      <c r="T256" s="110">
        <f>SUM(T249:T253)</f>
        <v>0</v>
      </c>
      <c r="U256" s="110">
        <f>SUM(U249:U253)</f>
        <v>0</v>
      </c>
      <c r="V256" s="110">
        <f>SUM(V249:V253)</f>
        <v>0</v>
      </c>
    </row>
    <row r="257" spans="1:22" s="24" customFormat="1" ht="18.75">
      <c r="A257" s="251" t="s">
        <v>140</v>
      </c>
      <c r="B257" s="252"/>
      <c r="C257" s="253"/>
      <c r="D257" s="186"/>
      <c r="E257" s="186"/>
      <c r="F257" s="186"/>
      <c r="G257" s="186"/>
      <c r="H257" s="186"/>
      <c r="I257" s="18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7"/>
      <c r="T257" s="106"/>
      <c r="U257" s="106"/>
      <c r="V257" s="106"/>
    </row>
    <row r="258" spans="1:22" s="24" customFormat="1" ht="18.75">
      <c r="A258" s="36" t="s">
        <v>142</v>
      </c>
      <c r="B258" s="20" t="s">
        <v>143</v>
      </c>
      <c r="C258" s="48" t="s">
        <v>11</v>
      </c>
      <c r="D258" s="210"/>
      <c r="E258" s="210"/>
      <c r="F258" s="210"/>
      <c r="G258" s="210"/>
      <c r="H258" s="210"/>
      <c r="I258" s="131">
        <v>0</v>
      </c>
      <c r="J258" s="145">
        <f>SUM(K258:S258)</f>
        <v>0</v>
      </c>
      <c r="K258" s="145"/>
      <c r="L258" s="145"/>
      <c r="M258" s="145"/>
      <c r="N258" s="145"/>
      <c r="O258" s="145"/>
      <c r="P258" s="145"/>
      <c r="Q258" s="145"/>
      <c r="R258" s="145"/>
      <c r="S258" s="146"/>
      <c r="T258" s="145">
        <f>U258-J258</f>
        <v>0</v>
      </c>
      <c r="U258" s="145">
        <f>SUM(W258:AC258)</f>
        <v>0</v>
      </c>
      <c r="V258" s="145">
        <f>SUM(W258:AD258)</f>
        <v>0</v>
      </c>
    </row>
    <row r="259" spans="1:22" s="24" customFormat="1" ht="18.75">
      <c r="A259" s="247" t="s">
        <v>141</v>
      </c>
      <c r="B259" s="248"/>
      <c r="C259" s="248"/>
      <c r="D259" s="167">
        <f aca="true" t="shared" si="131" ref="D259:S259">SUM(D258:D258)</f>
        <v>0</v>
      </c>
      <c r="E259" s="167">
        <f t="shared" si="131"/>
        <v>0</v>
      </c>
      <c r="F259" s="167">
        <f t="shared" si="131"/>
        <v>0</v>
      </c>
      <c r="G259" s="167">
        <f t="shared" si="131"/>
        <v>0</v>
      </c>
      <c r="H259" s="167">
        <f t="shared" si="131"/>
        <v>0</v>
      </c>
      <c r="I259" s="125">
        <f t="shared" si="131"/>
        <v>0</v>
      </c>
      <c r="J259" s="110">
        <f t="shared" si="131"/>
        <v>0</v>
      </c>
      <c r="K259" s="125">
        <f t="shared" si="131"/>
        <v>0</v>
      </c>
      <c r="L259" s="125">
        <f t="shared" si="131"/>
        <v>0</v>
      </c>
      <c r="M259" s="125">
        <f t="shared" si="131"/>
        <v>0</v>
      </c>
      <c r="N259" s="125">
        <f t="shared" si="131"/>
        <v>0</v>
      </c>
      <c r="O259" s="125">
        <f t="shared" si="131"/>
        <v>0</v>
      </c>
      <c r="P259" s="125">
        <f t="shared" si="131"/>
        <v>0</v>
      </c>
      <c r="Q259" s="125">
        <f t="shared" si="131"/>
        <v>0</v>
      </c>
      <c r="R259" s="125">
        <f t="shared" si="131"/>
        <v>0</v>
      </c>
      <c r="S259" s="126">
        <f t="shared" si="131"/>
        <v>0</v>
      </c>
      <c r="T259" s="110">
        <f>SUM(T258:T258)</f>
        <v>0</v>
      </c>
      <c r="U259" s="110">
        <f>SUM(U258:U258)</f>
        <v>0</v>
      </c>
      <c r="V259" s="110">
        <f>SUM(V258:V258)</f>
        <v>0</v>
      </c>
    </row>
    <row r="260" spans="1:22" s="23" customFormat="1" ht="22.5" customHeight="1">
      <c r="A260" s="37"/>
      <c r="B260" s="26"/>
      <c r="C260" s="25" t="s">
        <v>40</v>
      </c>
      <c r="D260" s="186">
        <f>SUM(D100,D116,D189,D202,D247,D256,D137,D123,D228,D194,D259)</f>
        <v>11418</v>
      </c>
      <c r="E260" s="186">
        <f>SUM(E100,E116,E189,E202,E247,E256,E137,E123,E228,E194,E259)</f>
        <v>930.5</v>
      </c>
      <c r="F260" s="186">
        <f>SUM(F100,F116,F189,F202,F247,F256,F137,F123,F228,F194,F259)</f>
        <v>1108.5</v>
      </c>
      <c r="G260" s="186">
        <f>SUM(G100,G116,G189,G202,G247,G256,G137,G123,G228,G194,G259)</f>
        <v>13448</v>
      </c>
      <c r="H260" s="186">
        <f>SUM(H100,H116,H189,H202,H247,H256,H137,H123,H228,H194,H259)</f>
        <v>895</v>
      </c>
      <c r="I260" s="106">
        <f>I259+I256+I247+I228+I202+I189+I137+I123+I116+I100</f>
        <v>24527.9</v>
      </c>
      <c r="J260" s="106">
        <f aca="true" t="shared" si="132" ref="J260:S260">SUM(J100,J116,J189,J202,J247,J256,J137,J123,J228,J194,J259)</f>
        <v>14964.5</v>
      </c>
      <c r="K260" s="106">
        <f t="shared" si="132"/>
        <v>672</v>
      </c>
      <c r="L260" s="106">
        <f t="shared" si="132"/>
        <v>6396.3</v>
      </c>
      <c r="M260" s="106">
        <f t="shared" si="132"/>
        <v>1964.2999999999997</v>
      </c>
      <c r="N260" s="106">
        <f t="shared" si="132"/>
        <v>1348.1</v>
      </c>
      <c r="O260" s="106">
        <f t="shared" si="132"/>
        <v>0</v>
      </c>
      <c r="P260" s="106">
        <f t="shared" si="132"/>
        <v>0.7</v>
      </c>
      <c r="Q260" s="106">
        <f t="shared" si="132"/>
        <v>147</v>
      </c>
      <c r="R260" s="106">
        <f t="shared" si="132"/>
        <v>101.5</v>
      </c>
      <c r="S260" s="106">
        <f t="shared" si="132"/>
        <v>42.4</v>
      </c>
      <c r="T260" s="106">
        <f>SUM(T100,T116,T189,T202,T247,T256,T137,T123,T228,T194,T259)</f>
        <v>0.10000000000013642</v>
      </c>
      <c r="U260" s="106">
        <f>SUM(U100,U116,U189,U202,U247,U256,U137,U123,U228,U194,U259)</f>
        <v>14964.599999999999</v>
      </c>
      <c r="V260" s="106">
        <f>SUM(V100,V116,V189,V202,V247,V256,V137,V123,V228,V194,V259)</f>
        <v>9599.8</v>
      </c>
    </row>
    <row r="261" spans="1:22" s="10" customFormat="1" ht="17.25" customHeight="1">
      <c r="A261" s="38"/>
      <c r="B261" s="8">
        <v>211</v>
      </c>
      <c r="C261" s="48" t="s">
        <v>1</v>
      </c>
      <c r="D261" s="69">
        <f>SUM(D31,D35,D52,D103,D205,D231,D75,D126)</f>
        <v>5098</v>
      </c>
      <c r="E261" s="69">
        <f>SUM(E31,E35,E52,E103,E205,E231,E75,E126)</f>
        <v>691</v>
      </c>
      <c r="F261" s="69">
        <f>SUM(F31,F35,F52,F103,F205,F231,F75,F126)</f>
        <v>711</v>
      </c>
      <c r="G261" s="69">
        <f>SUM(G31,G35,G52,G103,G205,G231,G75,G126)</f>
        <v>6500</v>
      </c>
      <c r="H261" s="69">
        <f>SUM(H31,H35,H52,H103,H205,H231,H75,H126)</f>
        <v>291</v>
      </c>
      <c r="I261" s="114">
        <f>SUM(I31,I35,I52,I103,I205,I231,I75,I126)+I224</f>
        <v>10886.9</v>
      </c>
      <c r="J261" s="131">
        <f aca="true" t="shared" si="133" ref="J261:T261">SUM(J31,J35,J52,J103,J205,J231,J75,J126)+J224</f>
        <v>7646.4</v>
      </c>
      <c r="K261" s="131">
        <f t="shared" si="133"/>
        <v>37.3</v>
      </c>
      <c r="L261" s="131">
        <f t="shared" si="133"/>
        <v>5046.4</v>
      </c>
      <c r="M261" s="131">
        <f t="shared" si="133"/>
        <v>1140.2</v>
      </c>
      <c r="N261" s="131">
        <f t="shared" si="133"/>
        <v>671.0999999999999</v>
      </c>
      <c r="O261" s="131">
        <f t="shared" si="133"/>
        <v>0</v>
      </c>
      <c r="P261" s="131">
        <f t="shared" si="133"/>
        <v>0</v>
      </c>
      <c r="Q261" s="131">
        <f t="shared" si="133"/>
        <v>0</v>
      </c>
      <c r="R261" s="131">
        <f t="shared" si="133"/>
        <v>68.9</v>
      </c>
      <c r="S261" s="131">
        <f t="shared" si="133"/>
        <v>31</v>
      </c>
      <c r="T261" s="131">
        <f t="shared" si="133"/>
        <v>274.8000000000002</v>
      </c>
      <c r="U261" s="131">
        <f>SUM(U31,U35,U52,U103,U205,U126)+U224</f>
        <v>7921.2</v>
      </c>
      <c r="V261" s="131">
        <f>SUM(V31,V35,V52,V103,V205,V231,V75,V126)+V224</f>
        <v>6321.400000000001</v>
      </c>
    </row>
    <row r="262" spans="1:22" s="10" customFormat="1" ht="15.75">
      <c r="A262" s="38"/>
      <c r="B262" s="8">
        <v>212</v>
      </c>
      <c r="C262" s="48" t="s">
        <v>2</v>
      </c>
      <c r="D262" s="69">
        <f>SUM(D55,D104,D232,D208,D76,D36,D196,D249,)</f>
        <v>0</v>
      </c>
      <c r="E262" s="69">
        <f>SUM(E55,E104,E232,E208,E76,E36,E196,E249,)</f>
        <v>0</v>
      </c>
      <c r="F262" s="69">
        <f>SUM(F55,F104,F232,F208,F76,F36,F196,F249,)</f>
        <v>0</v>
      </c>
      <c r="G262" s="69">
        <f>SUM(G55,G104,G232,G208,G76,G36,G196,G249,)</f>
        <v>0</v>
      </c>
      <c r="H262" s="69">
        <f>SUM(H55,H104,H232,H208,H76,H36,H196,H249,)</f>
        <v>72</v>
      </c>
      <c r="I262" s="114">
        <f>SUM(I55,I104,I232,I208,I76,I36,I196,I249,)+I225</f>
        <v>122</v>
      </c>
      <c r="J262" s="131">
        <f aca="true" t="shared" si="134" ref="J262:T262">SUM(J55,J104,J232,J208,J76,J36,J196,J249,)+J225</f>
        <v>0.2</v>
      </c>
      <c r="K262" s="131">
        <f t="shared" si="134"/>
        <v>25</v>
      </c>
      <c r="L262" s="131">
        <f t="shared" si="134"/>
        <v>0</v>
      </c>
      <c r="M262" s="131">
        <f t="shared" si="134"/>
        <v>2</v>
      </c>
      <c r="N262" s="131">
        <f t="shared" si="134"/>
        <v>0</v>
      </c>
      <c r="O262" s="131">
        <f t="shared" si="134"/>
        <v>0</v>
      </c>
      <c r="P262" s="131">
        <f t="shared" si="134"/>
        <v>0</v>
      </c>
      <c r="Q262" s="131">
        <f t="shared" si="134"/>
        <v>0</v>
      </c>
      <c r="R262" s="131">
        <f t="shared" si="134"/>
        <v>0</v>
      </c>
      <c r="S262" s="131">
        <f t="shared" si="134"/>
        <v>0</v>
      </c>
      <c r="T262" s="131">
        <f t="shared" si="134"/>
        <v>135</v>
      </c>
      <c r="U262" s="131">
        <f>SUM(U55,U104,U232,U208,U76,U36,U196,U249,)+U225</f>
        <v>135.2</v>
      </c>
      <c r="V262" s="131">
        <f>SUM(V55,V104,V232,V208,V76,V36,V196,V249,)+V225</f>
        <v>0</v>
      </c>
    </row>
    <row r="263" spans="1:22" s="10" customFormat="1" ht="15.75">
      <c r="A263" s="38"/>
      <c r="B263" s="8">
        <v>213</v>
      </c>
      <c r="C263" s="48" t="s">
        <v>3</v>
      </c>
      <c r="D263" s="69">
        <f>SUM(D32,D37,D56,D105,D209,D233,D77,D127)</f>
        <v>1571</v>
      </c>
      <c r="E263" s="69">
        <f>SUM(E32,E37,E56,E105,E209,E233,E77,E127)</f>
        <v>209.5</v>
      </c>
      <c r="F263" s="69">
        <f>SUM(F32,F37,F56,F105,F209,F233,F77,F127)</f>
        <v>197.5</v>
      </c>
      <c r="G263" s="69">
        <f>SUM(G32,G37,G56,G105,G209,G233,G77,G127)</f>
        <v>1978</v>
      </c>
      <c r="H263" s="69">
        <f>SUM(H32,H37,H56,H105,H209,H233,H77,H127)</f>
        <v>84</v>
      </c>
      <c r="I263" s="114">
        <f>SUM(I32,I37,I56,I105,I209,I233,I77,I127)+I226</f>
        <v>3287.7000000000003</v>
      </c>
      <c r="J263" s="131">
        <f aca="true" t="shared" si="135" ref="J263:T263">SUM(J32,J37,J56,J105,J209,J233,J77,J127)+J226</f>
        <v>2690.5</v>
      </c>
      <c r="K263" s="131">
        <f t="shared" si="135"/>
        <v>29</v>
      </c>
      <c r="L263" s="131">
        <f t="shared" si="135"/>
        <v>1034.6000000000001</v>
      </c>
      <c r="M263" s="131">
        <f t="shared" si="135"/>
        <v>342.3</v>
      </c>
      <c r="N263" s="131">
        <f t="shared" si="135"/>
        <v>677</v>
      </c>
      <c r="O263" s="131">
        <f t="shared" si="135"/>
        <v>0</v>
      </c>
      <c r="P263" s="131">
        <f t="shared" si="135"/>
        <v>0</v>
      </c>
      <c r="Q263" s="131">
        <f t="shared" si="135"/>
        <v>0</v>
      </c>
      <c r="R263" s="131">
        <f t="shared" si="135"/>
        <v>20.8</v>
      </c>
      <c r="S263" s="131">
        <f t="shared" si="135"/>
        <v>9.4</v>
      </c>
      <c r="T263" s="131">
        <f t="shared" si="135"/>
        <v>-164</v>
      </c>
      <c r="U263" s="131">
        <f>SUM(U32,U37,U56,U105,U209,U233,U77,U127)+U226</f>
        <v>2526.5</v>
      </c>
      <c r="V263" s="131">
        <f>SUM(V32,V37,V56,V105,V209,V233,V77,V127)+V226</f>
        <v>1682.9</v>
      </c>
    </row>
    <row r="264" spans="1:22" s="10" customFormat="1" ht="15.75">
      <c r="A264" s="38"/>
      <c r="B264" s="8">
        <v>221</v>
      </c>
      <c r="C264" s="48" t="s">
        <v>5</v>
      </c>
      <c r="D264" s="69">
        <f aca="true" t="shared" si="136" ref="D264:T264">SUM(D107,D60,D213,D235,D79,D39)</f>
        <v>147</v>
      </c>
      <c r="E264" s="69">
        <f t="shared" si="136"/>
        <v>15</v>
      </c>
      <c r="F264" s="69">
        <f t="shared" si="136"/>
        <v>15</v>
      </c>
      <c r="G264" s="69">
        <f t="shared" si="136"/>
        <v>177</v>
      </c>
      <c r="H264" s="69">
        <f t="shared" si="136"/>
        <v>0</v>
      </c>
      <c r="I264" s="114">
        <f t="shared" si="136"/>
        <v>179</v>
      </c>
      <c r="J264" s="131">
        <f t="shared" si="136"/>
        <v>160</v>
      </c>
      <c r="K264" s="131">
        <f t="shared" si="136"/>
        <v>85</v>
      </c>
      <c r="L264" s="131">
        <f t="shared" si="136"/>
        <v>0</v>
      </c>
      <c r="M264" s="131">
        <f t="shared" si="136"/>
        <v>0</v>
      </c>
      <c r="N264" s="131">
        <f t="shared" si="136"/>
        <v>0</v>
      </c>
      <c r="O264" s="131">
        <f t="shared" si="136"/>
        <v>0</v>
      </c>
      <c r="P264" s="131">
        <f t="shared" si="136"/>
        <v>0</v>
      </c>
      <c r="Q264" s="131">
        <f t="shared" si="136"/>
        <v>0</v>
      </c>
      <c r="R264" s="131">
        <f t="shared" si="136"/>
        <v>0</v>
      </c>
      <c r="S264" s="131">
        <f t="shared" si="136"/>
        <v>0</v>
      </c>
      <c r="T264" s="131">
        <f t="shared" si="136"/>
        <v>8</v>
      </c>
      <c r="U264" s="131">
        <f>SUM(U107,U60,U213,U235,U79,U39)</f>
        <v>168</v>
      </c>
      <c r="V264" s="131">
        <f>SUM(V107,V60,V213,V235,V79,V39)</f>
        <v>111.8</v>
      </c>
    </row>
    <row r="265" spans="1:22" s="10" customFormat="1" ht="15.75">
      <c r="A265" s="38"/>
      <c r="B265" s="8">
        <v>222</v>
      </c>
      <c r="C265" s="48" t="s">
        <v>6</v>
      </c>
      <c r="D265" s="69">
        <f aca="true" t="shared" si="137" ref="D265:I265">SUM(D61,D108,D236,D214,D40,D80,D197,D178,D250,)</f>
        <v>1</v>
      </c>
      <c r="E265" s="69">
        <f t="shared" si="137"/>
        <v>0</v>
      </c>
      <c r="F265" s="69">
        <f t="shared" si="137"/>
        <v>0</v>
      </c>
      <c r="G265" s="69">
        <f t="shared" si="137"/>
        <v>1</v>
      </c>
      <c r="H265" s="69">
        <f t="shared" si="137"/>
        <v>4</v>
      </c>
      <c r="I265" s="114">
        <f t="shared" si="137"/>
        <v>187</v>
      </c>
      <c r="J265" s="131">
        <f aca="true" t="shared" si="138" ref="J265:T265">SUM(J61,J108,J236,J214,J40,J80,J197,J178,J250,)+J130+J186+J146</f>
        <v>80.7</v>
      </c>
      <c r="K265" s="131">
        <f t="shared" si="138"/>
        <v>3.1</v>
      </c>
      <c r="L265" s="131">
        <f t="shared" si="138"/>
        <v>0</v>
      </c>
      <c r="M265" s="131">
        <f t="shared" si="138"/>
        <v>3</v>
      </c>
      <c r="N265" s="131">
        <f t="shared" si="138"/>
        <v>0</v>
      </c>
      <c r="O265" s="131">
        <f t="shared" si="138"/>
        <v>0</v>
      </c>
      <c r="P265" s="131">
        <f t="shared" si="138"/>
        <v>0</v>
      </c>
      <c r="Q265" s="131">
        <f t="shared" si="138"/>
        <v>0</v>
      </c>
      <c r="R265" s="131">
        <f t="shared" si="138"/>
        <v>8</v>
      </c>
      <c r="S265" s="131">
        <f t="shared" si="138"/>
        <v>0</v>
      </c>
      <c r="T265" s="131">
        <f t="shared" si="138"/>
        <v>46.5</v>
      </c>
      <c r="U265" s="131">
        <f>SUM(U61,U108,U236,U214,U40,U80,U197,U178,U250,)+U130+U186+U146</f>
        <v>127.2</v>
      </c>
      <c r="V265" s="131">
        <f>SUM(V61,V108,V236,V214,V40,V80,V197,V178,V250,)+V130+V186+V146</f>
        <v>35</v>
      </c>
    </row>
    <row r="266" spans="1:22" s="10" customFormat="1" ht="15.75">
      <c r="A266" s="38"/>
      <c r="B266" s="8">
        <v>223</v>
      </c>
      <c r="C266" s="48" t="s">
        <v>7</v>
      </c>
      <c r="D266" s="69">
        <f aca="true" t="shared" si="139" ref="D266:T266">SUM(D62,D109,D167,D215,D237,D81,D41)</f>
        <v>592</v>
      </c>
      <c r="E266" s="69">
        <f t="shared" si="139"/>
        <v>15</v>
      </c>
      <c r="F266" s="69">
        <f t="shared" si="139"/>
        <v>19</v>
      </c>
      <c r="G266" s="69">
        <f t="shared" si="139"/>
        <v>626</v>
      </c>
      <c r="H266" s="69">
        <f t="shared" si="139"/>
        <v>206</v>
      </c>
      <c r="I266" s="114">
        <f t="shared" si="139"/>
        <v>1043</v>
      </c>
      <c r="J266" s="131">
        <f t="shared" si="139"/>
        <v>137</v>
      </c>
      <c r="K266" s="131">
        <f t="shared" si="139"/>
        <v>30</v>
      </c>
      <c r="L266" s="131">
        <f t="shared" si="139"/>
        <v>74.5</v>
      </c>
      <c r="M266" s="131">
        <f t="shared" si="139"/>
        <v>178.4</v>
      </c>
      <c r="N266" s="131">
        <f t="shared" si="139"/>
        <v>0</v>
      </c>
      <c r="O266" s="131">
        <f t="shared" si="139"/>
        <v>0</v>
      </c>
      <c r="P266" s="131">
        <f t="shared" si="139"/>
        <v>0</v>
      </c>
      <c r="Q266" s="131">
        <f t="shared" si="139"/>
        <v>0</v>
      </c>
      <c r="R266" s="131">
        <f t="shared" si="139"/>
        <v>3</v>
      </c>
      <c r="S266" s="131">
        <f t="shared" si="139"/>
        <v>0</v>
      </c>
      <c r="T266" s="131">
        <f t="shared" si="139"/>
        <v>-2.6000000000000005</v>
      </c>
      <c r="U266" s="131">
        <f>SUM(U62,U109,U167,U215,U237,U81,U41)</f>
        <v>134.4</v>
      </c>
      <c r="V266" s="131">
        <f>SUM(V62,V109,V167,V215,V237,V81,V41)</f>
        <v>68.1</v>
      </c>
    </row>
    <row r="267" spans="1:22" s="10" customFormat="1" ht="15.75">
      <c r="A267" s="38"/>
      <c r="B267" s="8">
        <v>224</v>
      </c>
      <c r="C267" s="48" t="s">
        <v>8</v>
      </c>
      <c r="D267" s="69">
        <f aca="true" t="shared" si="140" ref="D267:I267">SUM(D63,D238,D82,D42,D216,D110)</f>
        <v>0</v>
      </c>
      <c r="E267" s="69">
        <f t="shared" si="140"/>
        <v>0</v>
      </c>
      <c r="F267" s="69">
        <f t="shared" si="140"/>
        <v>0</v>
      </c>
      <c r="G267" s="69">
        <f t="shared" si="140"/>
        <v>0</v>
      </c>
      <c r="H267" s="69">
        <f t="shared" si="140"/>
        <v>0</v>
      </c>
      <c r="I267" s="114">
        <f t="shared" si="140"/>
        <v>0</v>
      </c>
      <c r="J267" s="131">
        <f aca="true" t="shared" si="141" ref="J267:T267">J156</f>
        <v>53.6</v>
      </c>
      <c r="K267" s="131">
        <f t="shared" si="141"/>
        <v>99.7</v>
      </c>
      <c r="L267" s="131">
        <f t="shared" si="141"/>
        <v>0</v>
      </c>
      <c r="M267" s="131">
        <f t="shared" si="141"/>
        <v>0</v>
      </c>
      <c r="N267" s="131">
        <f t="shared" si="141"/>
        <v>0</v>
      </c>
      <c r="O267" s="131">
        <f t="shared" si="141"/>
        <v>0</v>
      </c>
      <c r="P267" s="131">
        <f t="shared" si="141"/>
        <v>0</v>
      </c>
      <c r="Q267" s="131">
        <f t="shared" si="141"/>
        <v>0</v>
      </c>
      <c r="R267" s="131">
        <f t="shared" si="141"/>
        <v>0</v>
      </c>
      <c r="S267" s="131">
        <f t="shared" si="141"/>
        <v>0</v>
      </c>
      <c r="T267" s="131">
        <f t="shared" si="141"/>
        <v>0</v>
      </c>
      <c r="U267" s="131">
        <f>U156</f>
        <v>53.6</v>
      </c>
      <c r="V267" s="131">
        <f>V156</f>
        <v>17.9</v>
      </c>
    </row>
    <row r="268" spans="1:22" s="10" customFormat="1" ht="15.75">
      <c r="A268" s="38"/>
      <c r="B268" s="8">
        <v>225</v>
      </c>
      <c r="C268" s="48" t="s">
        <v>9</v>
      </c>
      <c r="D268" s="69">
        <f aca="true" t="shared" si="142" ref="D268:S268">SUM(D168,D146,D111,D217,D239,D83,D64,D43,D191,D119,D141:D142,D173,D175,D179,D147,D131,D157)</f>
        <v>2455</v>
      </c>
      <c r="E268" s="69">
        <f t="shared" si="142"/>
        <v>0</v>
      </c>
      <c r="F268" s="69">
        <f t="shared" si="142"/>
        <v>32</v>
      </c>
      <c r="G268" s="69">
        <f t="shared" si="142"/>
        <v>2487</v>
      </c>
      <c r="H268" s="69">
        <f t="shared" si="142"/>
        <v>25</v>
      </c>
      <c r="I268" s="114">
        <f t="shared" si="142"/>
        <v>3984</v>
      </c>
      <c r="J268" s="131">
        <f t="shared" si="142"/>
        <v>217.5</v>
      </c>
      <c r="K268" s="131">
        <f t="shared" si="142"/>
        <v>214.7</v>
      </c>
      <c r="L268" s="131">
        <f t="shared" si="142"/>
        <v>0</v>
      </c>
      <c r="M268" s="131">
        <f t="shared" si="142"/>
        <v>23</v>
      </c>
      <c r="N268" s="131">
        <f t="shared" si="142"/>
        <v>0</v>
      </c>
      <c r="O268" s="131">
        <f t="shared" si="142"/>
        <v>0</v>
      </c>
      <c r="P268" s="131">
        <f t="shared" si="142"/>
        <v>0</v>
      </c>
      <c r="Q268" s="131">
        <f t="shared" si="142"/>
        <v>147</v>
      </c>
      <c r="R268" s="131">
        <f t="shared" si="142"/>
        <v>0</v>
      </c>
      <c r="S268" s="131">
        <f t="shared" si="142"/>
        <v>0</v>
      </c>
      <c r="T268" s="131">
        <f>SUM(T168,T111,T217,T239,T83,T64,T43,T191,T119,T141:T142,T173,T175,T179,T147,T131,T157)+T148</f>
        <v>1887.7</v>
      </c>
      <c r="U268" s="131">
        <f>SUM(U168,U111,U217,U239,U83,U64,U43,U191,U119,U141:U142,U173,U175,U179,U147,U131,U157)+U148</f>
        <v>2105.2</v>
      </c>
      <c r="V268" s="131">
        <f>SUM(V168,V146,V111,V217,V239,V83,V64,V43,V191,V119,V141:V142,V173,V175,V179,V147,V131,V157)</f>
        <v>50.8</v>
      </c>
    </row>
    <row r="269" spans="1:22" s="10" customFormat="1" ht="15.75">
      <c r="A269" s="38"/>
      <c r="B269" s="8">
        <v>226</v>
      </c>
      <c r="C269" s="48" t="s">
        <v>10</v>
      </c>
      <c r="D269" s="69">
        <f aca="true" t="shared" si="143" ref="D269:I269">SUM(D21,D112,D118,D120,D136,D143,D149,D150,D158,D159,D160,D170,D176,D180,D192,D198,D218,D240,D244,)</f>
        <v>1140</v>
      </c>
      <c r="E269" s="69">
        <f t="shared" si="143"/>
        <v>0</v>
      </c>
      <c r="F269" s="69">
        <f t="shared" si="143"/>
        <v>134</v>
      </c>
      <c r="G269" s="69">
        <f t="shared" si="143"/>
        <v>1268</v>
      </c>
      <c r="H269" s="69">
        <f t="shared" si="143"/>
        <v>133</v>
      </c>
      <c r="I269" s="114">
        <f t="shared" si="143"/>
        <v>515</v>
      </c>
      <c r="J269" s="131">
        <f aca="true" t="shared" si="144" ref="J269:T269">SUM(J21,J112,J118,J120,J136,J143,J149,J150,J158,J159,J160,J170,J176,J180,J192,J198,J218,J240,J244,)+J132</f>
        <v>1172.4</v>
      </c>
      <c r="K269" s="131">
        <f t="shared" si="144"/>
        <v>51</v>
      </c>
      <c r="L269" s="131">
        <f t="shared" si="144"/>
        <v>0</v>
      </c>
      <c r="M269" s="131">
        <f t="shared" si="144"/>
        <v>12</v>
      </c>
      <c r="N269" s="131">
        <f t="shared" si="144"/>
        <v>0</v>
      </c>
      <c r="O269" s="131">
        <f t="shared" si="144"/>
        <v>0</v>
      </c>
      <c r="P269" s="131">
        <f t="shared" si="144"/>
        <v>0</v>
      </c>
      <c r="Q269" s="131">
        <f t="shared" si="144"/>
        <v>0</v>
      </c>
      <c r="R269" s="131">
        <f t="shared" si="144"/>
        <v>0</v>
      </c>
      <c r="S269" s="131">
        <f t="shared" si="144"/>
        <v>0</v>
      </c>
      <c r="T269" s="131">
        <f t="shared" si="144"/>
        <v>-224</v>
      </c>
      <c r="U269" s="131">
        <f>SUM(U21,U112,U118,U120,U136,U143,U149,U150,U158,U159,U160,U170,U176,U180,U192,U198,U218,U240,U244,)+U132</f>
        <v>948.4</v>
      </c>
      <c r="V269" s="131">
        <f>SUM(V21,V112,V118,V120,V136,V143,V149,V150,V158,V159,V160,V170,V176,V180,V192,V198,V218,V240,V244,)+V132</f>
        <v>941.3</v>
      </c>
    </row>
    <row r="270" spans="1:22" s="10" customFormat="1" ht="15.75">
      <c r="A270" s="38"/>
      <c r="B270" s="8">
        <v>231</v>
      </c>
      <c r="C270" s="48" t="s">
        <v>11</v>
      </c>
      <c r="D270" s="121">
        <f aca="true" t="shared" si="145" ref="D270:T270">SUM(D95,D258)</f>
        <v>0</v>
      </c>
      <c r="E270" s="121">
        <f t="shared" si="145"/>
        <v>0</v>
      </c>
      <c r="F270" s="121">
        <f t="shared" si="145"/>
        <v>0</v>
      </c>
      <c r="G270" s="121">
        <f t="shared" si="145"/>
        <v>0</v>
      </c>
      <c r="H270" s="121">
        <f t="shared" si="145"/>
        <v>0</v>
      </c>
      <c r="I270" s="114">
        <f t="shared" si="145"/>
        <v>0</v>
      </c>
      <c r="J270" s="131">
        <f t="shared" si="145"/>
        <v>0</v>
      </c>
      <c r="K270" s="131">
        <f t="shared" si="145"/>
        <v>0</v>
      </c>
      <c r="L270" s="131">
        <f t="shared" si="145"/>
        <v>0</v>
      </c>
      <c r="M270" s="131">
        <f t="shared" si="145"/>
        <v>0</v>
      </c>
      <c r="N270" s="131">
        <f t="shared" si="145"/>
        <v>0</v>
      </c>
      <c r="O270" s="131">
        <f t="shared" si="145"/>
        <v>0</v>
      </c>
      <c r="P270" s="131">
        <f t="shared" si="145"/>
        <v>0</v>
      </c>
      <c r="Q270" s="131">
        <f t="shared" si="145"/>
        <v>0</v>
      </c>
      <c r="R270" s="131">
        <f t="shared" si="145"/>
        <v>0</v>
      </c>
      <c r="S270" s="131">
        <f t="shared" si="145"/>
        <v>0</v>
      </c>
      <c r="T270" s="131">
        <f t="shared" si="145"/>
        <v>0</v>
      </c>
      <c r="U270" s="131">
        <f>SUM(U95,U258)</f>
        <v>0</v>
      </c>
      <c r="V270" s="131">
        <f>SUM(V95,V258)</f>
        <v>0</v>
      </c>
    </row>
    <row r="271" spans="1:22" s="10" customFormat="1" ht="36.75" customHeight="1">
      <c r="A271" s="38"/>
      <c r="B271" s="8">
        <v>242</v>
      </c>
      <c r="C271" s="48" t="s">
        <v>58</v>
      </c>
      <c r="D271" s="69">
        <f aca="true" t="shared" si="146" ref="D271:T271">SUM(D140,D163)</f>
        <v>0</v>
      </c>
      <c r="E271" s="69">
        <f t="shared" si="146"/>
        <v>0</v>
      </c>
      <c r="F271" s="69">
        <f t="shared" si="146"/>
        <v>0</v>
      </c>
      <c r="G271" s="69">
        <f t="shared" si="146"/>
        <v>0</v>
      </c>
      <c r="H271" s="69">
        <f t="shared" si="146"/>
        <v>0</v>
      </c>
      <c r="I271" s="114">
        <f t="shared" si="146"/>
        <v>0</v>
      </c>
      <c r="J271" s="131">
        <f t="shared" si="146"/>
        <v>0</v>
      </c>
      <c r="K271" s="131">
        <f t="shared" si="146"/>
        <v>0</v>
      </c>
      <c r="L271" s="131">
        <f t="shared" si="146"/>
        <v>0</v>
      </c>
      <c r="M271" s="131">
        <f t="shared" si="146"/>
        <v>0</v>
      </c>
      <c r="N271" s="131">
        <f t="shared" si="146"/>
        <v>0</v>
      </c>
      <c r="O271" s="131">
        <f t="shared" si="146"/>
        <v>0</v>
      </c>
      <c r="P271" s="131">
        <f t="shared" si="146"/>
        <v>0</v>
      </c>
      <c r="Q271" s="131">
        <f t="shared" si="146"/>
        <v>0</v>
      </c>
      <c r="R271" s="131">
        <f t="shared" si="146"/>
        <v>0</v>
      </c>
      <c r="S271" s="131">
        <f t="shared" si="146"/>
        <v>0</v>
      </c>
      <c r="T271" s="131">
        <f t="shared" si="146"/>
        <v>0</v>
      </c>
      <c r="U271" s="131">
        <f>SUM(U140,U163)</f>
        <v>0</v>
      </c>
      <c r="V271" s="131">
        <f>SUM(V140,V163)</f>
        <v>0</v>
      </c>
    </row>
    <row r="272" spans="1:22" s="10" customFormat="1" ht="18.75" customHeight="1">
      <c r="A272" s="38"/>
      <c r="B272" s="8">
        <v>251</v>
      </c>
      <c r="C272" s="48" t="s">
        <v>108</v>
      </c>
      <c r="D272" s="69">
        <f>SUM(D85,D66,D155,D156)</f>
        <v>252</v>
      </c>
      <c r="E272" s="69">
        <f>SUM(E85:E92,E66,E155,E156)</f>
        <v>0</v>
      </c>
      <c r="F272" s="69">
        <f>SUM(F85:F92,F66,F155,F156)</f>
        <v>0</v>
      </c>
      <c r="G272" s="69">
        <f>SUM(G85:G92,G66,G155,G156)</f>
        <v>252</v>
      </c>
      <c r="H272" s="69">
        <f>SUM(H85:H92,H66,H155,H156)</f>
        <v>80</v>
      </c>
      <c r="I272" s="114">
        <f>SUM(I85:I92,I66,I155,I156)</f>
        <v>3481.8</v>
      </c>
      <c r="J272" s="131">
        <f aca="true" t="shared" si="147" ref="J272:T272">J23</f>
        <v>481.8</v>
      </c>
      <c r="K272" s="131">
        <f t="shared" si="147"/>
        <v>0</v>
      </c>
      <c r="L272" s="131">
        <f t="shared" si="147"/>
        <v>240.79999999999998</v>
      </c>
      <c r="M272" s="131">
        <f t="shared" si="147"/>
        <v>241</v>
      </c>
      <c r="N272" s="131">
        <f t="shared" si="147"/>
        <v>0</v>
      </c>
      <c r="O272" s="131">
        <f t="shared" si="147"/>
        <v>0</v>
      </c>
      <c r="P272" s="131">
        <f t="shared" si="147"/>
        <v>0</v>
      </c>
      <c r="Q272" s="131">
        <f t="shared" si="147"/>
        <v>0</v>
      </c>
      <c r="R272" s="131">
        <f t="shared" si="147"/>
        <v>0</v>
      </c>
      <c r="S272" s="131">
        <f t="shared" si="147"/>
        <v>0</v>
      </c>
      <c r="T272" s="131">
        <f t="shared" si="147"/>
        <v>0</v>
      </c>
      <c r="U272" s="131">
        <f>U23</f>
        <v>481.8</v>
      </c>
      <c r="V272" s="131">
        <f>V23</f>
        <v>223.1</v>
      </c>
    </row>
    <row r="273" spans="1:22" s="10" customFormat="1" ht="15.75" hidden="1">
      <c r="A273" s="38"/>
      <c r="B273" s="8">
        <v>262</v>
      </c>
      <c r="C273" s="48" t="s">
        <v>36</v>
      </c>
      <c r="D273" s="69">
        <f aca="true" t="shared" si="148" ref="D273:T273">SUM(D67,D87,D45)</f>
        <v>0</v>
      </c>
      <c r="E273" s="69">
        <f t="shared" si="148"/>
        <v>0</v>
      </c>
      <c r="F273" s="69">
        <f t="shared" si="148"/>
        <v>0</v>
      </c>
      <c r="G273" s="69">
        <f t="shared" si="148"/>
        <v>0</v>
      </c>
      <c r="H273" s="69">
        <f t="shared" si="148"/>
        <v>0</v>
      </c>
      <c r="I273" s="114">
        <f t="shared" si="148"/>
        <v>0</v>
      </c>
      <c r="J273" s="131">
        <f t="shared" si="148"/>
        <v>0</v>
      </c>
      <c r="K273" s="131">
        <f t="shared" si="148"/>
        <v>0</v>
      </c>
      <c r="L273" s="131">
        <f t="shared" si="148"/>
        <v>0</v>
      </c>
      <c r="M273" s="131">
        <f t="shared" si="148"/>
        <v>0</v>
      </c>
      <c r="N273" s="131">
        <f t="shared" si="148"/>
        <v>0</v>
      </c>
      <c r="O273" s="131">
        <f t="shared" si="148"/>
        <v>0</v>
      </c>
      <c r="P273" s="131">
        <f t="shared" si="148"/>
        <v>0</v>
      </c>
      <c r="Q273" s="131">
        <f t="shared" si="148"/>
        <v>0</v>
      </c>
      <c r="R273" s="131">
        <f t="shared" si="148"/>
        <v>0</v>
      </c>
      <c r="S273" s="131">
        <f t="shared" si="148"/>
        <v>0</v>
      </c>
      <c r="T273" s="131">
        <f t="shared" si="148"/>
        <v>0</v>
      </c>
      <c r="U273" s="131">
        <f>SUM(U67,U87,U45)</f>
        <v>0</v>
      </c>
      <c r="V273" s="131">
        <f>SUM(V67,V87,V45)</f>
        <v>0</v>
      </c>
    </row>
    <row r="274" spans="1:22" s="10" customFormat="1" ht="31.5" hidden="1">
      <c r="A274" s="38"/>
      <c r="B274" s="8">
        <v>263</v>
      </c>
      <c r="C274" s="48" t="s">
        <v>44</v>
      </c>
      <c r="D274" s="69">
        <f aca="true" t="shared" si="149" ref="D274:T274">SUM(D68,D88,D243)</f>
        <v>0</v>
      </c>
      <c r="E274" s="69">
        <f t="shared" si="149"/>
        <v>0</v>
      </c>
      <c r="F274" s="69">
        <f t="shared" si="149"/>
        <v>0</v>
      </c>
      <c r="G274" s="69">
        <f t="shared" si="149"/>
        <v>0</v>
      </c>
      <c r="H274" s="69">
        <f t="shared" si="149"/>
        <v>0</v>
      </c>
      <c r="I274" s="114">
        <f t="shared" si="149"/>
        <v>0</v>
      </c>
      <c r="J274" s="131">
        <f t="shared" si="149"/>
        <v>0</v>
      </c>
      <c r="K274" s="131">
        <f t="shared" si="149"/>
        <v>0</v>
      </c>
      <c r="L274" s="131">
        <f t="shared" si="149"/>
        <v>0</v>
      </c>
      <c r="M274" s="131">
        <f t="shared" si="149"/>
        <v>0</v>
      </c>
      <c r="N274" s="131">
        <f t="shared" si="149"/>
        <v>0</v>
      </c>
      <c r="O274" s="131">
        <f t="shared" si="149"/>
        <v>0</v>
      </c>
      <c r="P274" s="131">
        <f t="shared" si="149"/>
        <v>0</v>
      </c>
      <c r="Q274" s="131">
        <f t="shared" si="149"/>
        <v>0</v>
      </c>
      <c r="R274" s="131">
        <f t="shared" si="149"/>
        <v>0</v>
      </c>
      <c r="S274" s="131">
        <f t="shared" si="149"/>
        <v>0</v>
      </c>
      <c r="T274" s="131">
        <f t="shared" si="149"/>
        <v>0</v>
      </c>
      <c r="U274" s="131">
        <f>SUM(U68,U88,U243)</f>
        <v>0</v>
      </c>
      <c r="V274" s="131">
        <f>SUM(V68,V88,V243)</f>
        <v>0</v>
      </c>
    </row>
    <row r="275" spans="1:22" s="10" customFormat="1" ht="15.75">
      <c r="A275" s="38"/>
      <c r="B275" s="8">
        <v>290</v>
      </c>
      <c r="C275" s="48" t="s">
        <v>12</v>
      </c>
      <c r="D275" s="69">
        <f>SUM(D26,D199,D219,D251,D245)</f>
        <v>4</v>
      </c>
      <c r="E275" s="69">
        <f>SUM(E26,E199,E219,E251,E245)</f>
        <v>0</v>
      </c>
      <c r="F275" s="69">
        <f>SUM(F26,F199,F219,F251,F245)</f>
        <v>0</v>
      </c>
      <c r="G275" s="69">
        <f>SUM(G26,G199,G219,G251,G245)</f>
        <v>1</v>
      </c>
      <c r="H275" s="69">
        <f>SUM(H26,H199,H219,H251,H245)</f>
        <v>0</v>
      </c>
      <c r="I275" s="114">
        <f>SUM(I26,I199,I219,I251,I245)+I227</f>
        <v>138</v>
      </c>
      <c r="J275" s="131">
        <f aca="true" t="shared" si="150" ref="J275:T275">SUM(J26,J199,J219,J251,J245)+J227</f>
        <v>51.599999999999994</v>
      </c>
      <c r="K275" s="131">
        <f t="shared" si="150"/>
        <v>33.2</v>
      </c>
      <c r="L275" s="131">
        <f t="shared" si="150"/>
        <v>0</v>
      </c>
      <c r="M275" s="131">
        <f t="shared" si="150"/>
        <v>4</v>
      </c>
      <c r="N275" s="131">
        <f t="shared" si="150"/>
        <v>0</v>
      </c>
      <c r="O275" s="131">
        <f t="shared" si="150"/>
        <v>0</v>
      </c>
      <c r="P275" s="131">
        <f t="shared" si="150"/>
        <v>0</v>
      </c>
      <c r="Q275" s="131">
        <f t="shared" si="150"/>
        <v>0</v>
      </c>
      <c r="R275" s="131">
        <f t="shared" si="150"/>
        <v>0</v>
      </c>
      <c r="S275" s="131">
        <f t="shared" si="150"/>
        <v>0</v>
      </c>
      <c r="T275" s="131">
        <f t="shared" si="150"/>
        <v>0.10000000000000009</v>
      </c>
      <c r="U275" s="131">
        <f>SUM(U26,U199,U219,U251,U245)+U227</f>
        <v>51.699999999999996</v>
      </c>
      <c r="V275" s="131">
        <f>SUM(V26,V199,V219,V251,V245)+V227</f>
        <v>37.099999999999994</v>
      </c>
    </row>
    <row r="276" spans="1:22" s="10" customFormat="1" ht="15.75">
      <c r="A276" s="38"/>
      <c r="B276" s="8">
        <v>310</v>
      </c>
      <c r="C276" s="48" t="s">
        <v>14</v>
      </c>
      <c r="D276" s="69">
        <f aca="true" t="shared" si="151" ref="D276:I276">SUM(D28,D114,D221,D254,D182,D153,D121)</f>
        <v>66</v>
      </c>
      <c r="E276" s="69">
        <f t="shared" si="151"/>
        <v>0</v>
      </c>
      <c r="F276" s="69">
        <f t="shared" si="151"/>
        <v>0</v>
      </c>
      <c r="G276" s="69">
        <f t="shared" si="151"/>
        <v>66</v>
      </c>
      <c r="H276" s="69">
        <f t="shared" si="151"/>
        <v>0</v>
      </c>
      <c r="I276" s="114">
        <f t="shared" si="151"/>
        <v>6292</v>
      </c>
      <c r="J276" s="131">
        <f aca="true" t="shared" si="152" ref="J276:T276">J254+J221+J182+J133+J121+J114+J28+J151+J152+J187</f>
        <v>2212.5</v>
      </c>
      <c r="K276" s="131">
        <f t="shared" si="152"/>
        <v>48</v>
      </c>
      <c r="L276" s="131">
        <f t="shared" si="152"/>
        <v>0</v>
      </c>
      <c r="M276" s="131">
        <f t="shared" si="152"/>
        <v>1.8</v>
      </c>
      <c r="N276" s="131">
        <f t="shared" si="152"/>
        <v>0</v>
      </c>
      <c r="O276" s="131">
        <f t="shared" si="152"/>
        <v>0</v>
      </c>
      <c r="P276" s="131">
        <f t="shared" si="152"/>
        <v>0</v>
      </c>
      <c r="Q276" s="131">
        <f t="shared" si="152"/>
        <v>0</v>
      </c>
      <c r="R276" s="131">
        <f t="shared" si="152"/>
        <v>0</v>
      </c>
      <c r="S276" s="131">
        <f t="shared" si="152"/>
        <v>0</v>
      </c>
      <c r="T276" s="131">
        <f t="shared" si="152"/>
        <v>-1956.6</v>
      </c>
      <c r="U276" s="131">
        <f>U254+U221+U182+U133+U121+U114+U28+U151+U152+U187</f>
        <v>255.9</v>
      </c>
      <c r="V276" s="131">
        <f>V254+V221+V182+V133+V121+V114+V28+V151+V152+V187</f>
        <v>97.4</v>
      </c>
    </row>
    <row r="277" spans="1:22" s="10" customFormat="1" ht="15.75">
      <c r="A277" s="38"/>
      <c r="B277" s="8">
        <v>340</v>
      </c>
      <c r="C277" s="48" t="s">
        <v>15</v>
      </c>
      <c r="D277" s="69">
        <f>SUM(D29,D115,D122,D128,D222,D255,D183,D201)</f>
        <v>92</v>
      </c>
      <c r="E277" s="69">
        <f>SUM(E29,E115,E122,E128,E222,E255,E183,E201)</f>
        <v>0</v>
      </c>
      <c r="F277" s="69">
        <f>SUM(F29,F115,F122,F128,F222,F255,F183,F201)</f>
        <v>0</v>
      </c>
      <c r="G277" s="69">
        <f>SUM(G29,G115,G122,G128,G222,G255,G183,G201)</f>
        <v>92</v>
      </c>
      <c r="H277" s="69">
        <f>SUM(H29,H115,H122,H128,H222,H255,H183,H201)</f>
        <v>0</v>
      </c>
      <c r="I277" s="114">
        <f>I222+I201+I183+I134+I122+I115+I99+I72+I128</f>
        <v>411.5</v>
      </c>
      <c r="J277" s="131">
        <f aca="true" t="shared" si="153" ref="J277:T277">J201+J188+J185+J183+J154+J134+J128+J122+J115+J29</f>
        <v>60.3</v>
      </c>
      <c r="K277" s="131">
        <f t="shared" si="153"/>
        <v>16</v>
      </c>
      <c r="L277" s="131">
        <f t="shared" si="153"/>
        <v>0</v>
      </c>
      <c r="M277" s="131">
        <f t="shared" si="153"/>
        <v>16.6</v>
      </c>
      <c r="N277" s="131">
        <f t="shared" si="153"/>
        <v>0</v>
      </c>
      <c r="O277" s="131">
        <f t="shared" si="153"/>
        <v>0</v>
      </c>
      <c r="P277" s="131">
        <f t="shared" si="153"/>
        <v>0.7</v>
      </c>
      <c r="Q277" s="131">
        <f t="shared" si="153"/>
        <v>0</v>
      </c>
      <c r="R277" s="131">
        <f t="shared" si="153"/>
        <v>0.8</v>
      </c>
      <c r="S277" s="131">
        <f t="shared" si="153"/>
        <v>2</v>
      </c>
      <c r="T277" s="131">
        <f t="shared" si="153"/>
        <v>-4.8</v>
      </c>
      <c r="U277" s="131">
        <f>U201+U188+U185+U183+U154+U134+U128+U122+U115+U29</f>
        <v>55.5</v>
      </c>
      <c r="V277" s="131">
        <f>V201+V188+V185+V183+V154+V134+V128+V122+V115+V29</f>
        <v>13</v>
      </c>
    </row>
    <row r="278" spans="1:22" s="23" customFormat="1" ht="19.5" customHeight="1" thickBot="1">
      <c r="A278" s="39"/>
      <c r="B278" s="40"/>
      <c r="C278" s="41" t="s">
        <v>43</v>
      </c>
      <c r="D278" s="187">
        <f aca="true" t="shared" si="154" ref="D278:T278">SUM(D261:D277)</f>
        <v>11418</v>
      </c>
      <c r="E278" s="187">
        <f t="shared" si="154"/>
        <v>930.5</v>
      </c>
      <c r="F278" s="187">
        <f t="shared" si="154"/>
        <v>1108.5</v>
      </c>
      <c r="G278" s="187">
        <f t="shared" si="154"/>
        <v>13448</v>
      </c>
      <c r="H278" s="187">
        <f t="shared" si="154"/>
        <v>895</v>
      </c>
      <c r="I278" s="103">
        <f t="shared" si="154"/>
        <v>30527.899999999998</v>
      </c>
      <c r="J278" s="103">
        <f t="shared" si="154"/>
        <v>14964.499999999998</v>
      </c>
      <c r="K278" s="103">
        <f t="shared" si="154"/>
        <v>672</v>
      </c>
      <c r="L278" s="103">
        <f t="shared" si="154"/>
        <v>6396.3</v>
      </c>
      <c r="M278" s="103">
        <f t="shared" si="154"/>
        <v>1964.3</v>
      </c>
      <c r="N278" s="103">
        <f t="shared" si="154"/>
        <v>1348.1</v>
      </c>
      <c r="O278" s="103">
        <f t="shared" si="154"/>
        <v>0</v>
      </c>
      <c r="P278" s="103">
        <f t="shared" si="154"/>
        <v>0.7</v>
      </c>
      <c r="Q278" s="103">
        <f t="shared" si="154"/>
        <v>147</v>
      </c>
      <c r="R278" s="103">
        <f t="shared" si="154"/>
        <v>101.5</v>
      </c>
      <c r="S278" s="103">
        <f t="shared" si="154"/>
        <v>42.4</v>
      </c>
      <c r="T278" s="103">
        <f t="shared" si="154"/>
        <v>0.10000000000009113</v>
      </c>
      <c r="U278" s="103">
        <f>SUM(U261:U277)</f>
        <v>14964.599999999999</v>
      </c>
      <c r="V278" s="103">
        <f>SUM(V261:V277)</f>
        <v>9599.8</v>
      </c>
    </row>
    <row r="280" spans="3:11" ht="12.75">
      <c r="C280" s="1" t="s">
        <v>104</v>
      </c>
      <c r="K280" s="1">
        <v>0</v>
      </c>
    </row>
    <row r="282" spans="3:22" ht="12.75">
      <c r="C282" s="1" t="s">
        <v>133</v>
      </c>
      <c r="I282" s="150">
        <f>SUM(J282:J284)</f>
        <v>3010.300000000001</v>
      </c>
      <c r="J282" s="96">
        <f>SUM(K282:S282)</f>
        <v>8953.1</v>
      </c>
      <c r="K282" s="1">
        <v>540</v>
      </c>
      <c r="L282" s="1">
        <v>3139.3</v>
      </c>
      <c r="M282" s="1">
        <v>2063.5</v>
      </c>
      <c r="N282" s="1">
        <v>2918.7</v>
      </c>
      <c r="P282" s="1">
        <v>0.7</v>
      </c>
      <c r="Q282" s="1">
        <v>147</v>
      </c>
      <c r="R282" s="1">
        <v>101.5</v>
      </c>
      <c r="S282" s="1">
        <v>42.4</v>
      </c>
      <c r="T282" s="96">
        <f>SUM(U282:AB282)</f>
        <v>0</v>
      </c>
      <c r="U282" s="96">
        <f>SUM(W282:AC282)</f>
        <v>0</v>
      </c>
      <c r="V282" s="96">
        <f>SUM(W282:AD282)</f>
        <v>0</v>
      </c>
    </row>
    <row r="283" spans="3:22" ht="12.75">
      <c r="C283" s="1" t="s">
        <v>100</v>
      </c>
      <c r="J283" s="1">
        <v>34.3</v>
      </c>
      <c r="K283" s="1">
        <v>34.3</v>
      </c>
      <c r="T283" s="1">
        <v>34.3</v>
      </c>
      <c r="U283" s="1">
        <v>34.3</v>
      </c>
      <c r="V283" s="1">
        <v>34.3</v>
      </c>
    </row>
    <row r="284" spans="3:22" ht="12.75">
      <c r="C284" s="1" t="s">
        <v>105</v>
      </c>
      <c r="J284" s="102">
        <f>SUM(J282+J283-J278)</f>
        <v>-5977.0999999999985</v>
      </c>
      <c r="K284" s="102">
        <f>SUM(K282+K283-K278)</f>
        <v>-97.70000000000005</v>
      </c>
      <c r="L284" s="102">
        <f>SUM(L282-L278)</f>
        <v>-3257</v>
      </c>
      <c r="M284" s="102">
        <v>0</v>
      </c>
      <c r="N284" s="102">
        <f aca="true" t="shared" si="155" ref="N284:S284">SUM(N282-N278)</f>
        <v>1570.6</v>
      </c>
      <c r="O284" s="102">
        <f t="shared" si="155"/>
        <v>0</v>
      </c>
      <c r="P284" s="102">
        <f t="shared" si="155"/>
        <v>0</v>
      </c>
      <c r="Q284" s="102">
        <f t="shared" si="155"/>
        <v>0</v>
      </c>
      <c r="R284" s="102">
        <f t="shared" si="155"/>
        <v>0</v>
      </c>
      <c r="S284" s="102">
        <f t="shared" si="155"/>
        <v>0</v>
      </c>
      <c r="T284" s="102">
        <f>SUM(T282+T283-T278)</f>
        <v>34.1999999999999</v>
      </c>
      <c r="U284" s="102">
        <f>SUM(U282+U283-U278)</f>
        <v>-14930.3</v>
      </c>
      <c r="V284" s="102">
        <f>SUM(V282+V283-V278)</f>
        <v>-9565.5</v>
      </c>
    </row>
    <row r="286" ht="13.5" thickBot="1"/>
    <row r="287" spans="3:22" ht="12.75">
      <c r="C287" s="84" t="s">
        <v>133</v>
      </c>
      <c r="D287" s="85"/>
      <c r="E287" s="85"/>
      <c r="F287" s="85"/>
      <c r="G287" s="85"/>
      <c r="H287" s="85"/>
      <c r="I287" s="85"/>
      <c r="J287" s="95">
        <f aca="true" t="shared" si="156" ref="J287:J292">SUM(K287:S287)</f>
        <v>7926.8</v>
      </c>
      <c r="K287" s="85">
        <v>540</v>
      </c>
      <c r="L287" s="85">
        <v>3139.3</v>
      </c>
      <c r="M287" s="85">
        <v>2063.5</v>
      </c>
      <c r="N287" s="85"/>
      <c r="O287" s="85">
        <v>2089</v>
      </c>
      <c r="P287" s="85"/>
      <c r="Q287" s="85"/>
      <c r="R287" s="85">
        <v>0</v>
      </c>
      <c r="S287" s="86">
        <v>95</v>
      </c>
      <c r="T287" s="95">
        <f aca="true" t="shared" si="157" ref="T287:T292">SUM(U287:AB287)</f>
        <v>0</v>
      </c>
      <c r="U287" s="95">
        <f aca="true" t="shared" si="158" ref="U287:U292">SUM(W287:AC287)</f>
        <v>0</v>
      </c>
      <c r="V287" s="95">
        <f aca="true" t="shared" si="159" ref="V287:V292">SUM(W287:AD287)</f>
        <v>0</v>
      </c>
    </row>
    <row r="288" spans="3:22" ht="12.75">
      <c r="C288" s="87" t="s">
        <v>136</v>
      </c>
      <c r="D288" s="88"/>
      <c r="E288" s="88"/>
      <c r="F288" s="88"/>
      <c r="G288" s="88"/>
      <c r="H288" s="88"/>
      <c r="I288" s="88" t="s">
        <v>139</v>
      </c>
      <c r="J288" s="88">
        <f t="shared" si="156"/>
        <v>147</v>
      </c>
      <c r="K288" s="88"/>
      <c r="L288" s="88"/>
      <c r="M288" s="88"/>
      <c r="N288" s="88"/>
      <c r="O288" s="88"/>
      <c r="P288" s="88"/>
      <c r="Q288" s="88">
        <v>147</v>
      </c>
      <c r="R288" s="88"/>
      <c r="S288" s="89"/>
      <c r="T288" s="88">
        <f t="shared" si="157"/>
        <v>0</v>
      </c>
      <c r="U288" s="88">
        <f t="shared" si="158"/>
        <v>0</v>
      </c>
      <c r="V288" s="88">
        <f t="shared" si="159"/>
        <v>0</v>
      </c>
    </row>
    <row r="289" spans="3:22" ht="13.5" thickBot="1">
      <c r="C289" s="90" t="s">
        <v>135</v>
      </c>
      <c r="D289" s="91"/>
      <c r="E289" s="91"/>
      <c r="F289" s="91"/>
      <c r="G289" s="91"/>
      <c r="H289" s="91"/>
      <c r="I289" s="91" t="s">
        <v>139</v>
      </c>
      <c r="J289" s="88">
        <f t="shared" si="156"/>
        <v>0</v>
      </c>
      <c r="K289" s="91"/>
      <c r="L289" s="91"/>
      <c r="M289" s="91"/>
      <c r="N289" s="91"/>
      <c r="O289" s="91"/>
      <c r="P289" s="91"/>
      <c r="Q289" s="91"/>
      <c r="R289" s="91"/>
      <c r="S289" s="92"/>
      <c r="T289" s="88">
        <f t="shared" si="157"/>
        <v>0</v>
      </c>
      <c r="U289" s="88">
        <f t="shared" si="158"/>
        <v>0</v>
      </c>
      <c r="V289" s="88">
        <f t="shared" si="159"/>
        <v>0</v>
      </c>
    </row>
    <row r="290" spans="3:22" ht="12.75">
      <c r="C290" s="84" t="s">
        <v>134</v>
      </c>
      <c r="D290" s="85"/>
      <c r="E290" s="85"/>
      <c r="F290" s="85"/>
      <c r="G290" s="85"/>
      <c r="H290" s="85"/>
      <c r="I290" s="85"/>
      <c r="J290" s="93">
        <f t="shared" si="156"/>
        <v>7541.1</v>
      </c>
      <c r="K290" s="85">
        <v>963.7</v>
      </c>
      <c r="L290" s="85">
        <v>2767.1</v>
      </c>
      <c r="M290" s="85">
        <v>1518.3</v>
      </c>
      <c r="N290" s="85">
        <v>0</v>
      </c>
      <c r="O290" s="85">
        <v>2197</v>
      </c>
      <c r="P290" s="85"/>
      <c r="Q290" s="85"/>
      <c r="R290" s="85">
        <v>0</v>
      </c>
      <c r="S290" s="86">
        <v>95</v>
      </c>
      <c r="T290" s="93">
        <f t="shared" si="157"/>
        <v>0</v>
      </c>
      <c r="U290" s="93">
        <f t="shared" si="158"/>
        <v>0</v>
      </c>
      <c r="V290" s="93">
        <f t="shared" si="159"/>
        <v>0</v>
      </c>
    </row>
    <row r="291" spans="3:22" ht="12.75">
      <c r="C291" s="87" t="s">
        <v>137</v>
      </c>
      <c r="D291" s="88"/>
      <c r="E291" s="88"/>
      <c r="F291" s="88"/>
      <c r="G291" s="88"/>
      <c r="H291" s="88"/>
      <c r="I291" s="88" t="s">
        <v>139</v>
      </c>
      <c r="J291" s="88">
        <f t="shared" si="156"/>
        <v>394.7</v>
      </c>
      <c r="K291" s="88">
        <v>394.7</v>
      </c>
      <c r="L291" s="88"/>
      <c r="M291" s="88"/>
      <c r="N291" s="88"/>
      <c r="O291" s="88"/>
      <c r="P291" s="88"/>
      <c r="Q291" s="88"/>
      <c r="R291" s="88"/>
      <c r="S291" s="89"/>
      <c r="T291" s="88">
        <f t="shared" si="157"/>
        <v>0</v>
      </c>
      <c r="U291" s="88">
        <f t="shared" si="158"/>
        <v>0</v>
      </c>
      <c r="V291" s="88">
        <f t="shared" si="159"/>
        <v>0</v>
      </c>
    </row>
    <row r="292" spans="3:22" ht="13.5" thickBot="1">
      <c r="C292" s="90" t="s">
        <v>138</v>
      </c>
      <c r="D292" s="91"/>
      <c r="E292" s="91"/>
      <c r="F292" s="91"/>
      <c r="G292" s="91"/>
      <c r="H292" s="91"/>
      <c r="I292" s="91" t="s">
        <v>139</v>
      </c>
      <c r="J292" s="91">
        <f t="shared" si="156"/>
        <v>297</v>
      </c>
      <c r="K292" s="91">
        <v>297</v>
      </c>
      <c r="L292" s="91"/>
      <c r="M292" s="91"/>
      <c r="N292" s="91"/>
      <c r="O292" s="91"/>
      <c r="P292" s="91"/>
      <c r="Q292" s="91"/>
      <c r="R292" s="91"/>
      <c r="S292" s="92"/>
      <c r="T292" s="91">
        <f t="shared" si="157"/>
        <v>0</v>
      </c>
      <c r="U292" s="91">
        <f t="shared" si="158"/>
        <v>0</v>
      </c>
      <c r="V292" s="91">
        <f t="shared" si="159"/>
        <v>0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J1:V1"/>
    <mergeCell ref="A194:C194"/>
    <mergeCell ref="A189:C189"/>
    <mergeCell ref="A137:C137"/>
    <mergeCell ref="A116:C116"/>
    <mergeCell ref="B129:C129"/>
    <mergeCell ref="B144:C144"/>
    <mergeCell ref="B139:C139"/>
    <mergeCell ref="B166:C166"/>
    <mergeCell ref="A4:V4"/>
    <mergeCell ref="A257:C257"/>
    <mergeCell ref="A124:C124"/>
    <mergeCell ref="A8:I8"/>
    <mergeCell ref="A9:C9"/>
    <mergeCell ref="A117:C117"/>
    <mergeCell ref="A190:C190"/>
    <mergeCell ref="B135:C135"/>
    <mergeCell ref="A195:C195"/>
    <mergeCell ref="A123:C123"/>
    <mergeCell ref="A100:C100"/>
    <mergeCell ref="A203:C203"/>
    <mergeCell ref="B125:C125"/>
    <mergeCell ref="A259:C259"/>
    <mergeCell ref="A256:C256"/>
    <mergeCell ref="A202:C202"/>
    <mergeCell ref="A229:C229"/>
    <mergeCell ref="A247:C247"/>
    <mergeCell ref="A242:C242"/>
    <mergeCell ref="A228:C228"/>
    <mergeCell ref="B184:C184"/>
  </mergeCells>
  <printOptions/>
  <pageMargins left="0.2755905511811024" right="0.1968503937007874" top="0.31496062992125984" bottom="0.1968503937007874" header="0" footer="0"/>
  <pageSetup fitToHeight="0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toma</cp:lastModifiedBy>
  <cp:lastPrinted>2015-09-16T08:29:09Z</cp:lastPrinted>
  <dcterms:created xsi:type="dcterms:W3CDTF">2007-10-26T05:01:23Z</dcterms:created>
  <dcterms:modified xsi:type="dcterms:W3CDTF">2015-09-16T08:30:08Z</dcterms:modified>
  <cp:category/>
  <cp:version/>
  <cp:contentType/>
  <cp:contentStatus/>
</cp:coreProperties>
</file>